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laholland/Documents/CREATIVE MB BOOTCAMP 2018/"/>
    </mc:Choice>
  </mc:AlternateContent>
  <xr:revisionPtr revIDLastSave="0" documentId="8_{8A63EDEF-40D6-3C4E-809F-2DDC9D587C24}" xr6:coauthVersionLast="36" xr6:coauthVersionMax="36" xr10:uidLastSave="{00000000-0000-0000-0000-000000000000}"/>
  <bookViews>
    <workbookView xWindow="380" yWindow="460" windowWidth="20740" windowHeight="11760" activeTab="4" xr2:uid="{00000000-000D-0000-FFFF-FFFF00000000}"/>
  </bookViews>
  <sheets>
    <sheet name="Basic Budget" sheetId="3" r:id="rId1"/>
    <sheet name="Detailed Budget " sheetId="4" r:id="rId2"/>
    <sheet name="Multi-Year Budget " sheetId="5" r:id="rId3"/>
    <sheet name="Income Statement " sheetId="1" r:id="rId4"/>
    <sheet name="Forecast" sheetId="7" r:id="rId5"/>
    <sheet name="Cash Flow " sheetId="2" r:id="rId6"/>
    <sheet name="Ratio Analysis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7" l="1"/>
  <c r="N12" i="7"/>
  <c r="N13" i="7"/>
  <c r="N14" i="7"/>
  <c r="N16" i="7"/>
  <c r="N17" i="7"/>
  <c r="N25" i="7"/>
  <c r="N27" i="7"/>
  <c r="N28" i="7"/>
  <c r="N29" i="7"/>
  <c r="C30" i="7"/>
  <c r="D30" i="7"/>
  <c r="E30" i="7"/>
  <c r="F30" i="7"/>
  <c r="G30" i="7"/>
  <c r="H30" i="7"/>
  <c r="I30" i="7"/>
  <c r="J30" i="7"/>
  <c r="K30" i="7"/>
  <c r="L30" i="7"/>
  <c r="M30" i="7"/>
  <c r="B30" i="7"/>
  <c r="N30" i="7" s="1"/>
  <c r="O34" i="7"/>
  <c r="O32" i="7"/>
  <c r="O19" i="7"/>
  <c r="N24" i="7"/>
  <c r="M19" i="7"/>
  <c r="L19" i="7"/>
  <c r="K19" i="7"/>
  <c r="J19" i="7"/>
  <c r="I19" i="7"/>
  <c r="H19" i="7"/>
  <c r="G19" i="7"/>
  <c r="F19" i="7"/>
  <c r="E19" i="7"/>
  <c r="D19" i="7"/>
  <c r="C19" i="7"/>
  <c r="B19" i="7"/>
  <c r="N9" i="7"/>
  <c r="N33" i="2"/>
  <c r="N19" i="7" l="1"/>
  <c r="N30" i="2"/>
  <c r="B29" i="1" l="1"/>
  <c r="C26" i="1"/>
  <c r="C25" i="1"/>
  <c r="C22" i="1"/>
  <c r="C21" i="1"/>
  <c r="C15" i="1"/>
  <c r="C14" i="1"/>
  <c r="C12" i="1"/>
  <c r="C10" i="1"/>
  <c r="C8" i="1"/>
  <c r="C7" i="1"/>
  <c r="E7" i="6" l="1"/>
  <c r="F28" i="6"/>
  <c r="G23" i="6" s="1"/>
  <c r="D28" i="6"/>
  <c r="E21" i="6" s="1"/>
  <c r="B28" i="6"/>
  <c r="C24" i="6" s="1"/>
  <c r="F16" i="6"/>
  <c r="G7" i="6" s="1"/>
  <c r="D16" i="6"/>
  <c r="E13" i="6" s="1"/>
  <c r="B16" i="6"/>
  <c r="C14" i="6" s="1"/>
  <c r="N29" i="2"/>
  <c r="N25" i="2"/>
  <c r="M20" i="2"/>
  <c r="L20" i="2"/>
  <c r="K20" i="2"/>
  <c r="J20" i="2"/>
  <c r="I20" i="2"/>
  <c r="H20" i="2"/>
  <c r="G20" i="2"/>
  <c r="F20" i="2"/>
  <c r="E20" i="2"/>
  <c r="D20" i="2"/>
  <c r="C20" i="2"/>
  <c r="B20" i="2"/>
  <c r="N13" i="2"/>
  <c r="N11" i="2"/>
  <c r="N10" i="2"/>
  <c r="M28" i="2"/>
  <c r="L28" i="2"/>
  <c r="K28" i="2"/>
  <c r="J28" i="2"/>
  <c r="I28" i="2"/>
  <c r="H28" i="2"/>
  <c r="G28" i="2"/>
  <c r="F28" i="2"/>
  <c r="E28" i="2"/>
  <c r="D28" i="2"/>
  <c r="C28" i="2"/>
  <c r="B28" i="2"/>
  <c r="C21" i="6" l="1"/>
  <c r="C24" i="1"/>
  <c r="D24" i="1" s="1"/>
  <c r="C25" i="6"/>
  <c r="G14" i="6"/>
  <c r="C26" i="6"/>
  <c r="G9" i="6"/>
  <c r="N35" i="2"/>
  <c r="C20" i="6"/>
  <c r="G20" i="6"/>
  <c r="G24" i="6"/>
  <c r="N20" i="2"/>
  <c r="D30" i="6"/>
  <c r="E26" i="6"/>
  <c r="G25" i="6"/>
  <c r="E11" i="6"/>
  <c r="E6" i="6"/>
  <c r="E25" i="6"/>
  <c r="F30" i="6"/>
  <c r="B30" i="6"/>
  <c r="C11" i="6"/>
  <c r="C23" i="6"/>
  <c r="E23" i="6"/>
  <c r="G21" i="6"/>
  <c r="G26" i="6"/>
  <c r="E10" i="6"/>
  <c r="E20" i="6"/>
  <c r="G13" i="6"/>
  <c r="G6" i="6"/>
  <c r="C7" i="6"/>
  <c r="C9" i="6"/>
  <c r="C6" i="6"/>
  <c r="E24" i="6"/>
  <c r="E14" i="6"/>
  <c r="E9" i="6"/>
  <c r="G11" i="6"/>
  <c r="G10" i="6"/>
  <c r="F29" i="1"/>
  <c r="F31" i="1" s="1"/>
  <c r="F17" i="1"/>
  <c r="D26" i="1"/>
  <c r="D25" i="1"/>
  <c r="D22" i="1"/>
  <c r="D21" i="1"/>
  <c r="C17" i="1"/>
  <c r="B17" i="1"/>
  <c r="D15" i="1"/>
  <c r="D14" i="1"/>
  <c r="D12" i="1"/>
  <c r="D11" i="1"/>
  <c r="D10" i="1"/>
  <c r="D8" i="1"/>
  <c r="D7" i="1"/>
  <c r="E29" i="1"/>
  <c r="E17" i="1"/>
  <c r="E31" i="1" s="1"/>
  <c r="C28" i="5" l="1"/>
  <c r="C16" i="5"/>
  <c r="B28" i="5"/>
  <c r="B16" i="5"/>
  <c r="D28" i="5"/>
  <c r="D16" i="5"/>
  <c r="F25" i="4"/>
  <c r="F22" i="4"/>
  <c r="F21" i="4"/>
  <c r="F8" i="4"/>
  <c r="F7" i="4"/>
  <c r="B29" i="3"/>
  <c r="B17" i="3"/>
  <c r="C30" i="5" l="1"/>
  <c r="C34" i="5" s="1"/>
  <c r="D30" i="5"/>
  <c r="D34" i="5" s="1"/>
  <c r="B30" i="5"/>
  <c r="B34" i="5" s="1"/>
  <c r="B35" i="5" s="1"/>
  <c r="C33" i="5" s="1"/>
  <c r="F29" i="4"/>
  <c r="F31" i="4" s="1"/>
  <c r="F17" i="4"/>
  <c r="B31" i="3"/>
  <c r="C35" i="5" l="1"/>
  <c r="D33" i="5" s="1"/>
  <c r="D35" i="5" s="1"/>
  <c r="N37" i="2"/>
  <c r="M31" i="2"/>
  <c r="G31" i="2"/>
  <c r="G35" i="2" s="1"/>
  <c r="G37" i="2" s="1"/>
  <c r="D31" i="2"/>
  <c r="D35" i="2" s="1"/>
  <c r="D37" i="2"/>
  <c r="H31" i="2"/>
  <c r="H35" i="2" s="1"/>
  <c r="H37" i="2" s="1"/>
  <c r="K31" i="2"/>
  <c r="K35" i="2" s="1"/>
  <c r="K37" i="2"/>
  <c r="I31" i="2"/>
  <c r="I35" i="2" s="1"/>
  <c r="I37" i="2" s="1"/>
  <c r="L31" i="2"/>
  <c r="L35" i="2" s="1"/>
  <c r="L37" i="2"/>
  <c r="J31" i="2"/>
  <c r="J35" i="2" s="1"/>
  <c r="J37" i="2" s="1"/>
  <c r="E31" i="2"/>
  <c r="C31" i="2"/>
  <c r="C35" i="2" s="1"/>
  <c r="C37" i="2"/>
  <c r="F31" i="2"/>
  <c r="F35" i="2" s="1"/>
  <c r="F37" i="2" s="1"/>
  <c r="B31" i="2"/>
  <c r="C27" i="1" s="1"/>
  <c r="D27" i="1" s="1"/>
  <c r="B35" i="2" l="1"/>
  <c r="B37" i="2" s="1"/>
  <c r="B39" i="2" s="1"/>
  <c r="C5" i="2" s="1"/>
  <c r="C39" i="2" s="1"/>
  <c r="D5" i="2" s="1"/>
  <c r="D39" i="2" s="1"/>
  <c r="E5" i="2" s="1"/>
  <c r="E35" i="2"/>
  <c r="E37" i="2" s="1"/>
  <c r="M35" i="2"/>
  <c r="M37" i="2" s="1"/>
  <c r="C29" i="1"/>
  <c r="C32" i="7"/>
  <c r="C34" i="7" s="1"/>
  <c r="H32" i="7"/>
  <c r="H34" i="7" s="1"/>
  <c r="N32" i="7"/>
  <c r="N34" i="7" s="1"/>
  <c r="J32" i="7"/>
  <c r="J34" i="7" s="1"/>
  <c r="L32" i="7"/>
  <c r="L34" i="7" s="1"/>
  <c r="D32" i="7"/>
  <c r="D34" i="7" s="1"/>
  <c r="E32" i="7"/>
  <c r="E34" i="7" s="1"/>
  <c r="I32" i="7"/>
  <c r="I34" i="7" s="1"/>
  <c r="M32" i="7"/>
  <c r="M34" i="7" s="1"/>
  <c r="G32" i="7"/>
  <c r="G34" i="7" s="1"/>
  <c r="K32" i="7"/>
  <c r="K34" i="7" s="1"/>
  <c r="F32" i="7"/>
  <c r="F34" i="7" s="1"/>
  <c r="B32" i="7"/>
  <c r="B34" i="7" s="1"/>
  <c r="B36" i="7" s="1"/>
  <c r="E39" i="2" l="1"/>
  <c r="F5" i="2" s="1"/>
  <c r="F39" i="2" s="1"/>
  <c r="G5" i="2" s="1"/>
  <c r="G39" i="2" s="1"/>
  <c r="H5" i="2" s="1"/>
  <c r="H39" i="2" s="1"/>
  <c r="I5" i="2" s="1"/>
  <c r="I39" i="2" s="1"/>
  <c r="J5" i="2" s="1"/>
  <c r="J39" i="2" s="1"/>
  <c r="K5" i="2" s="1"/>
  <c r="K39" i="2" s="1"/>
  <c r="L5" i="2" s="1"/>
  <c r="L39" i="2" s="1"/>
  <c r="M5" i="2" s="1"/>
  <c r="M39" i="2" s="1"/>
  <c r="N39" i="2" s="1"/>
  <c r="C36" i="7"/>
  <c r="D36" i="7" s="1"/>
  <c r="E36" i="7" s="1"/>
  <c r="F36" i="7" s="1"/>
  <c r="G36" i="7" s="1"/>
  <c r="H36" i="7" s="1"/>
  <c r="I36" i="7" s="1"/>
  <c r="J36" i="7" s="1"/>
  <c r="K36" i="7" s="1"/>
  <c r="L36" i="7" s="1"/>
  <c r="M36" i="7" s="1"/>
</calcChain>
</file>

<file path=xl/sharedStrings.xml><?xml version="1.0" encoding="utf-8"?>
<sst xmlns="http://schemas.openxmlformats.org/spreadsheetml/2006/main" count="252" uniqueCount="78">
  <si>
    <t xml:space="preserve">Basic Budget </t>
  </si>
  <si>
    <t xml:space="preserve">REVENUE </t>
  </si>
  <si>
    <t>ABC Theatre Company</t>
  </si>
  <si>
    <t xml:space="preserve">2018-19 Season </t>
  </si>
  <si>
    <t>Subscription Revenue</t>
  </si>
  <si>
    <t>Ticket Revenue</t>
  </si>
  <si>
    <t>Individual Donations</t>
  </si>
  <si>
    <t>Corporate Donations</t>
  </si>
  <si>
    <t xml:space="preserve">Sponsorships </t>
  </si>
  <si>
    <t xml:space="preserve">Canada Council for the Arts </t>
  </si>
  <si>
    <t xml:space="preserve">Manitoba Arts Council </t>
  </si>
  <si>
    <t xml:space="preserve">TOTAL REVENUE </t>
  </si>
  <si>
    <t>EXPENSES</t>
  </si>
  <si>
    <t>Artists and Production Expenses</t>
  </si>
  <si>
    <t>Staff Salaries</t>
  </si>
  <si>
    <t>Marketing Expenses</t>
  </si>
  <si>
    <t>Development Expenses</t>
  </si>
  <si>
    <t xml:space="preserve">Admin Expenses </t>
  </si>
  <si>
    <t>SURPLUS  (DEFICIT)</t>
  </si>
  <si>
    <t xml:space="preserve">Venue Rental for Productions </t>
  </si>
  <si>
    <t>Detailed Budget - By Project</t>
  </si>
  <si>
    <t>Show 1</t>
  </si>
  <si>
    <t>Show 2</t>
  </si>
  <si>
    <t>Show 3</t>
  </si>
  <si>
    <t xml:space="preserve">Total </t>
  </si>
  <si>
    <t>2016-17</t>
  </si>
  <si>
    <t>2017-18</t>
  </si>
  <si>
    <t xml:space="preserve">2018-19 </t>
  </si>
  <si>
    <t xml:space="preserve">TOTAL EXPENSES </t>
  </si>
  <si>
    <t>ACCUMULATED SURPLUS (DEFICIT)</t>
  </si>
  <si>
    <t xml:space="preserve">Carryover from Prior Year </t>
  </si>
  <si>
    <t xml:space="preserve">Current Year </t>
  </si>
  <si>
    <t xml:space="preserve">New Total </t>
  </si>
  <si>
    <t xml:space="preserve">Budget </t>
  </si>
  <si>
    <t>YTD Actuals</t>
  </si>
  <si>
    <t>YTD Budget</t>
  </si>
  <si>
    <t>Variance</t>
  </si>
  <si>
    <t xml:space="preserve">Income Statement - 6 months into the fiscal year </t>
  </si>
  <si>
    <t xml:space="preserve">Forecast </t>
  </si>
  <si>
    <t>June</t>
  </si>
  <si>
    <t>July</t>
  </si>
  <si>
    <t>August</t>
  </si>
  <si>
    <t xml:space="preserve">Sept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</si>
  <si>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</si>
  <si>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</si>
  <si>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</si>
  <si>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</si>
  <si>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</si>
  <si>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</si>
  <si>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</si>
  <si>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</si>
  <si>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Productions in October, January and April </t>
  </si>
  <si>
    <t>EXPENSE DISBURSEMENTS</t>
  </si>
  <si>
    <t>TOTAL DISBURSEMENTS</t>
  </si>
  <si>
    <t>CASH ON HAND (BEGINNING)</t>
  </si>
  <si>
    <t>NET CASH FOR THE PERIOD</t>
  </si>
  <si>
    <t xml:space="preserve">ENDING CASH </t>
  </si>
  <si>
    <t xml:space="preserve">ANTICIPATED RECEIPTS </t>
  </si>
  <si>
    <t xml:space="preserve">TOTAL RECEIPTS </t>
  </si>
  <si>
    <t xml:space="preserve">Multi-Year Budget </t>
  </si>
  <si>
    <t xml:space="preserve">Ratio Analysis on Multi-Year Budget </t>
  </si>
  <si>
    <t xml:space="preserve">Cash Flow at November 30 </t>
  </si>
  <si>
    <t xml:space="preserve">Actual </t>
  </si>
  <si>
    <t>Projected</t>
  </si>
  <si>
    <t xml:space="preserve">Subscriptions on sale for upcoming year </t>
  </si>
  <si>
    <t>Undesignated</t>
  </si>
  <si>
    <t>Overhead</t>
  </si>
  <si>
    <t>Assets Purchased</t>
  </si>
  <si>
    <t>TOTAL</t>
  </si>
  <si>
    <t>Forecast</t>
  </si>
  <si>
    <t>Actuals to Nov 30</t>
  </si>
  <si>
    <t>INCOME</t>
  </si>
  <si>
    <t>BUDGET</t>
  </si>
  <si>
    <t>TOTAL EXPENSES</t>
  </si>
  <si>
    <t>ACCUMULATED NET INCOME</t>
  </si>
  <si>
    <t>TOTAL INCOME</t>
  </si>
  <si>
    <t>NET INCOME/LOSS FOR PERIOD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</si>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</sst>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5" fontId="1" fillId="0" borderId="0" xfId="0" applyNumberFormat="1" applyFont="1" applyAlignment="1">
      <alignment horizontal="center"/>
    </xf>
    <xf numFmtId="9" fontId="0" fillId="0" borderId="0" xfId="0" applyNumberFormat="1"/>
    <xf numFmtId="3" fontId="2" fillId="0" borderId="0" xfId="0" applyNumberFormat="1" applyFont="1"/>
    <xf numFmtId="165" fontId="0" fillId="2" borderId="0" xfId="0" applyNumberFormat="1" applyFont="1" applyFill="1"/>
    <xf numFmtId="165" fontId="0" fillId="2" borderId="0" xfId="0" applyNumberFormat="1" applyFill="1"/>
    <xf numFmtId="3" fontId="0" fillId="2" borderId="0" xfId="0" applyNumberFormat="1" applyFill="1"/>
    <xf numFmtId="165" fontId="1" fillId="0" borderId="0" xfId="0" applyNumberFormat="1" applyFont="1" applyFill="1" applyAlignment="1">
      <alignment horizontal="center"/>
    </xf>
    <xf numFmtId="164" fontId="2" fillId="0" borderId="0" xfId="1" applyFont="1"/>
    <xf numFmtId="3" fontId="1" fillId="0" borderId="0" xfId="0" applyNumberFormat="1" applyFont="1" applyAlignment="1">
      <alignment horizontal="right"/>
    </xf>
    <xf numFmtId="165" fontId="1" fillId="3" borderId="0" xfId="0" applyNumberFormat="1" applyFont="1" applyFill="1" applyAlignment="1">
      <alignment horizontal="center"/>
    </xf>
    <xf numFmtId="165" fontId="1" fillId="4" borderId="0" xfId="0" applyNumberFormat="1" applyFont="1" applyFill="1"/>
    <xf numFmtId="3" fontId="1" fillId="4" borderId="0" xfId="0" applyNumberFormat="1" applyFont="1" applyFill="1"/>
    <xf numFmtId="49" fontId="1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F6DFF"/>
      <color rgb="FFFF5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146050</xdr:colOff>
      <xdr:row>6</xdr:row>
      <xdr:rowOff>76200</xdr:rowOff>
    </xdr:from>
    <xdr:to>
      <xdr:col>3</xdr:col>
      <xdr:colOff>812800</xdr:colOff>
      <xdr:row>7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94150" y="1206500"/>
          <a:ext cx="149225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Earned Revenue</a:t>
          </a:r>
        </a:p>
      </xdr:txBody>
    </xdr:sp>
    <xdr:clientData/>
  </xdr:twoCellAnchor>
  <xdr:twoCellAnchor>
    <xdr:from>
      <xdr:col>2</xdr:col>
      <xdr:colOff>139700</xdr:colOff>
      <xdr:row>9</xdr:row>
      <xdr:rowOff>165100</xdr:rowOff>
    </xdr:from>
    <xdr:to>
      <xdr:col>4</xdr:col>
      <xdr:colOff>266700</xdr:colOff>
      <xdr:row>11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7800" y="1993900"/>
          <a:ext cx="177800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Private</a:t>
          </a:r>
          <a:r>
            <a:rPr lang="en-US" sz="1100" baseline="0"/>
            <a:t> Sector </a:t>
          </a:r>
          <a:r>
            <a:rPr lang="en-US" sz="1100"/>
            <a:t>Revenue</a:t>
          </a:r>
        </a:p>
      </xdr:txBody>
    </xdr:sp>
    <xdr:clientData/>
  </xdr:twoCellAnchor>
  <xdr:twoCellAnchor>
    <xdr:from>
      <xdr:col>2</xdr:col>
      <xdr:colOff>133350</xdr:colOff>
      <xdr:row>13</xdr:row>
      <xdr:rowOff>76200</xdr:rowOff>
    </xdr:from>
    <xdr:to>
      <xdr:col>4</xdr:col>
      <xdr:colOff>260350</xdr:colOff>
      <xdr:row>14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81450" y="2717800"/>
          <a:ext cx="177800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Public</a:t>
          </a:r>
          <a:r>
            <a:rPr lang="en-US" sz="1100" baseline="0"/>
            <a:t> Sector </a:t>
          </a:r>
          <a:r>
            <a:rPr lang="en-US" sz="1100"/>
            <a:t>Revenue</a:t>
          </a:r>
        </a:p>
      </xdr:txBody>
    </xdr:sp>
    <xdr:clientData/>
  </xdr:twoCellAnchor>
  <xdr:twoCellAnchor>
    <xdr:from>
      <xdr:col>2</xdr:col>
      <xdr:colOff>114300</xdr:colOff>
      <xdr:row>20</xdr:row>
      <xdr:rowOff>82550</xdr:rowOff>
    </xdr:from>
    <xdr:to>
      <xdr:col>4</xdr:col>
      <xdr:colOff>241300</xdr:colOff>
      <xdr:row>21</xdr:row>
      <xdr:rowOff>165100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62400" y="3676650"/>
          <a:ext cx="177800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Project Expenses</a:t>
          </a:r>
        </a:p>
      </xdr:txBody>
    </xdr:sp>
    <xdr:clientData/>
  </xdr:twoCellAnchor>
  <xdr:twoCellAnchor>
    <xdr:from>
      <xdr:col>2</xdr:col>
      <xdr:colOff>133350</xdr:colOff>
      <xdr:row>23</xdr:row>
      <xdr:rowOff>152400</xdr:rowOff>
    </xdr:from>
    <xdr:to>
      <xdr:col>4</xdr:col>
      <xdr:colOff>260350</xdr:colOff>
      <xdr:row>25</xdr:row>
      <xdr:rowOff>31750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81450" y="4267200"/>
          <a:ext cx="177800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Operational Expenses</a:t>
          </a:r>
        </a:p>
      </xdr:txBody>
    </xdr:sp>
    <xdr:clientData/>
  </xdr:twoCellAnchor>
  <xdr:twoCellAnchor>
    <xdr:from>
      <xdr:col>2</xdr:col>
      <xdr:colOff>146050</xdr:colOff>
      <xdr:row>30</xdr:row>
      <xdr:rowOff>0</xdr:rowOff>
    </xdr:from>
    <xdr:to>
      <xdr:col>5</xdr:col>
      <xdr:colOff>717550</xdr:colOff>
      <xdr:row>31</xdr:row>
      <xdr:rowOff>82550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94150" y="5308600"/>
          <a:ext cx="3048000" cy="285750"/>
        </a:xfrm>
        <a:prstGeom prst="rect">
          <a:avLst/>
        </a:prstGeom>
        <a:solidFill>
          <a:srgbClr val="EF6D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Nets to zero</a:t>
          </a:r>
          <a:r>
            <a:rPr lang="en-US" sz="1100" baseline="0"/>
            <a:t> - what funders want to see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146050</xdr:colOff>
      <xdr:row>6</xdr:row>
      <xdr:rowOff>76200</xdr:rowOff>
    </xdr:from>
    <xdr:to>
      <xdr:col>7</xdr:col>
      <xdr:colOff>812800</xdr:colOff>
      <xdr:row>7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994150" y="1092200"/>
          <a:ext cx="149225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Earned Revenue</a:t>
          </a:r>
        </a:p>
      </xdr:txBody>
    </xdr:sp>
    <xdr:clientData/>
  </xdr:twoCellAnchor>
  <xdr:twoCellAnchor>
    <xdr:from>
      <xdr:col>6</xdr:col>
      <xdr:colOff>139700</xdr:colOff>
      <xdr:row>9</xdr:row>
      <xdr:rowOff>165100</xdr:rowOff>
    </xdr:from>
    <xdr:to>
      <xdr:col>8</xdr:col>
      <xdr:colOff>266700</xdr:colOff>
      <xdr:row>11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87800" y="1701800"/>
          <a:ext cx="177800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Private</a:t>
          </a:r>
          <a:r>
            <a:rPr lang="en-US" sz="1100" baseline="0"/>
            <a:t> Sector </a:t>
          </a:r>
          <a:r>
            <a:rPr lang="en-US" sz="1100"/>
            <a:t>Revenue</a:t>
          </a:r>
        </a:p>
      </xdr:txBody>
    </xdr:sp>
    <xdr:clientData/>
  </xdr:twoCellAnchor>
  <xdr:twoCellAnchor>
    <xdr:from>
      <xdr:col>6</xdr:col>
      <xdr:colOff>133350</xdr:colOff>
      <xdr:row>13</xdr:row>
      <xdr:rowOff>76200</xdr:rowOff>
    </xdr:from>
    <xdr:to>
      <xdr:col>8</xdr:col>
      <xdr:colOff>260350</xdr:colOff>
      <xdr:row>14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981450" y="2324100"/>
          <a:ext cx="177800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Public</a:t>
          </a:r>
          <a:r>
            <a:rPr lang="en-US" sz="1100" baseline="0"/>
            <a:t> Sector </a:t>
          </a:r>
          <a:r>
            <a:rPr lang="en-US" sz="1100"/>
            <a:t>Revenue</a:t>
          </a:r>
        </a:p>
      </xdr:txBody>
    </xdr:sp>
    <xdr:clientData/>
  </xdr:twoCellAnchor>
  <xdr:twoCellAnchor>
    <xdr:from>
      <xdr:col>6</xdr:col>
      <xdr:colOff>114300</xdr:colOff>
      <xdr:row>20</xdr:row>
      <xdr:rowOff>82550</xdr:rowOff>
    </xdr:from>
    <xdr:to>
      <xdr:col>8</xdr:col>
      <xdr:colOff>241300</xdr:colOff>
      <xdr:row>21</xdr:row>
      <xdr:rowOff>165100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962400" y="3562350"/>
          <a:ext cx="177800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Project Expenses</a:t>
          </a:r>
        </a:p>
      </xdr:txBody>
    </xdr:sp>
    <xdr:clientData/>
  </xdr:twoCellAnchor>
  <xdr:twoCellAnchor>
    <xdr:from>
      <xdr:col>6</xdr:col>
      <xdr:colOff>133350</xdr:colOff>
      <xdr:row>23</xdr:row>
      <xdr:rowOff>152400</xdr:rowOff>
    </xdr:from>
    <xdr:to>
      <xdr:col>8</xdr:col>
      <xdr:colOff>260350</xdr:colOff>
      <xdr:row>25</xdr:row>
      <xdr:rowOff>31750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981450" y="4152900"/>
          <a:ext cx="177800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Operational Expenses</a:t>
          </a:r>
        </a:p>
      </xdr:txBody>
    </xdr:sp>
    <xdr:clientData/>
  </xdr:twoCellAnchor>
  <xdr:twoCellAnchor>
    <xdr:from>
      <xdr:col>6</xdr:col>
      <xdr:colOff>177800</xdr:colOff>
      <xdr:row>29</xdr:row>
      <xdr:rowOff>165100</xdr:rowOff>
    </xdr:from>
    <xdr:to>
      <xdr:col>9</xdr:col>
      <xdr:colOff>749300</xdr:colOff>
      <xdr:row>31</xdr:row>
      <xdr:rowOff>44450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896100" y="5270500"/>
          <a:ext cx="3048000" cy="285750"/>
        </a:xfrm>
        <a:prstGeom prst="rect">
          <a:avLst/>
        </a:prstGeom>
        <a:solidFill>
          <a:srgbClr val="EF6D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Nets to zero</a:t>
          </a:r>
          <a:r>
            <a:rPr lang="en-US" sz="1100" baseline="0"/>
            <a:t> - what funders want to see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146050</xdr:colOff>
      <xdr:row>5</xdr:row>
      <xdr:rowOff>76200</xdr:rowOff>
    </xdr:from>
    <xdr:to>
      <xdr:col>5</xdr:col>
      <xdr:colOff>812800</xdr:colOff>
      <xdr:row>6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94150" y="1092200"/>
          <a:ext cx="149225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Earned Revenue</a:t>
          </a:r>
        </a:p>
      </xdr:txBody>
    </xdr:sp>
    <xdr:clientData/>
  </xdr:twoCellAnchor>
  <xdr:twoCellAnchor>
    <xdr:from>
      <xdr:col>4</xdr:col>
      <xdr:colOff>139700</xdr:colOff>
      <xdr:row>8</xdr:row>
      <xdr:rowOff>165100</xdr:rowOff>
    </xdr:from>
    <xdr:to>
      <xdr:col>6</xdr:col>
      <xdr:colOff>266700</xdr:colOff>
      <xdr:row>10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987800" y="1701800"/>
          <a:ext cx="177800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Private</a:t>
          </a:r>
          <a:r>
            <a:rPr lang="en-US" sz="1100" baseline="0"/>
            <a:t> Sector </a:t>
          </a:r>
          <a:r>
            <a:rPr lang="en-US" sz="1100"/>
            <a:t>Revenue</a:t>
          </a:r>
        </a:p>
      </xdr:txBody>
    </xdr:sp>
    <xdr:clientData/>
  </xdr:twoCellAnchor>
  <xdr:twoCellAnchor>
    <xdr:from>
      <xdr:col>4</xdr:col>
      <xdr:colOff>133350</xdr:colOff>
      <xdr:row>12</xdr:row>
      <xdr:rowOff>76200</xdr:rowOff>
    </xdr:from>
    <xdr:to>
      <xdr:col>6</xdr:col>
      <xdr:colOff>260350</xdr:colOff>
      <xdr:row>13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981450" y="2324100"/>
          <a:ext cx="177800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Public</a:t>
          </a:r>
          <a:r>
            <a:rPr lang="en-US" sz="1100" baseline="0"/>
            <a:t> Sector </a:t>
          </a:r>
          <a:r>
            <a:rPr lang="en-US" sz="1100"/>
            <a:t>Revenue</a:t>
          </a:r>
        </a:p>
      </xdr:txBody>
    </xdr:sp>
    <xdr:clientData/>
  </xdr:twoCellAnchor>
  <xdr:twoCellAnchor>
    <xdr:from>
      <xdr:col>4</xdr:col>
      <xdr:colOff>114300</xdr:colOff>
      <xdr:row>19</xdr:row>
      <xdr:rowOff>82550</xdr:rowOff>
    </xdr:from>
    <xdr:to>
      <xdr:col>6</xdr:col>
      <xdr:colOff>241300</xdr:colOff>
      <xdr:row>20</xdr:row>
      <xdr:rowOff>165100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62400" y="3562350"/>
          <a:ext cx="177800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Project Expenses</a:t>
          </a:r>
        </a:p>
      </xdr:txBody>
    </xdr:sp>
    <xdr:clientData/>
  </xdr:twoCellAnchor>
  <xdr:twoCellAnchor>
    <xdr:from>
      <xdr:col>4</xdr:col>
      <xdr:colOff>133350</xdr:colOff>
      <xdr:row>22</xdr:row>
      <xdr:rowOff>152400</xdr:rowOff>
    </xdr:from>
    <xdr:to>
      <xdr:col>6</xdr:col>
      <xdr:colOff>260350</xdr:colOff>
      <xdr:row>24</xdr:row>
      <xdr:rowOff>31750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981450" y="4152900"/>
          <a:ext cx="177800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Operational Expenses</a:t>
          </a:r>
        </a:p>
      </xdr:txBody>
    </xdr:sp>
    <xdr:clientData/>
  </xdr:twoCellAnchor>
  <xdr:twoCellAnchor>
    <xdr:from>
      <xdr:col>4</xdr:col>
      <xdr:colOff>95250</xdr:colOff>
      <xdr:row>32</xdr:row>
      <xdr:rowOff>165100</xdr:rowOff>
    </xdr:from>
    <xdr:to>
      <xdr:col>6</xdr:col>
      <xdr:colOff>609600</xdr:colOff>
      <xdr:row>34</xdr:row>
      <xdr:rowOff>25400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416550" y="5880100"/>
          <a:ext cx="2165350" cy="266700"/>
        </a:xfrm>
        <a:prstGeom prst="rect">
          <a:avLst/>
        </a:prstGeom>
        <a:solidFill>
          <a:srgbClr val="EF6D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Accumulated Surplus</a:t>
          </a:r>
          <a:r>
            <a:rPr lang="en-US" sz="1100" baseline="0"/>
            <a:t> / Deficit </a:t>
          </a:r>
        </a:p>
        <a:p>
          <a:endParaRPr lang="en-US" sz="1100"/>
        </a:p>
      </xdr:txBody>
    </xdr:sp>
    <xdr:clientData/>
  </xdr:twoCellAnchor>
  <xdr:twoCellAnchor>
    <xdr:from>
      <xdr:col>4</xdr:col>
      <xdr:colOff>127000</xdr:colOff>
      <xdr:row>29</xdr:row>
      <xdr:rowOff>0</xdr:rowOff>
    </xdr:from>
    <xdr:to>
      <xdr:col>6</xdr:col>
      <xdr:colOff>641350</xdr:colOff>
      <xdr:row>30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448300" y="5105400"/>
          <a:ext cx="2165350" cy="266700"/>
        </a:xfrm>
        <a:prstGeom prst="rect">
          <a:avLst/>
        </a:prstGeom>
        <a:solidFill>
          <a:srgbClr val="EF6D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Yearly Surplus</a:t>
          </a:r>
          <a:r>
            <a:rPr lang="en-US" sz="1100" baseline="0"/>
            <a:t> / Deficit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86783</xdr:colOff>
      <xdr:row>6</xdr:row>
      <xdr:rowOff>71967</xdr:rowOff>
    </xdr:from>
    <xdr:to>
      <xdr:col>9</xdr:col>
      <xdr:colOff>795866</xdr:colOff>
      <xdr:row>7</xdr:row>
      <xdr:rowOff>154517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08850" y="1096434"/>
          <a:ext cx="3198283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Anticipating</a:t>
          </a:r>
          <a:r>
            <a:rPr lang="en-US" sz="1100" baseline="0"/>
            <a:t> changes in earned revenue lines </a:t>
          </a:r>
        </a:p>
        <a:p>
          <a:endParaRPr lang="en-US" sz="1100"/>
        </a:p>
      </xdr:txBody>
    </xdr:sp>
    <xdr:clientData/>
  </xdr:twoCellAnchor>
  <xdr:twoCellAnchor>
    <xdr:from>
      <xdr:col>6</xdr:col>
      <xdr:colOff>97366</xdr:colOff>
      <xdr:row>9</xdr:row>
      <xdr:rowOff>169333</xdr:rowOff>
    </xdr:from>
    <xdr:to>
      <xdr:col>9</xdr:col>
      <xdr:colOff>795865</xdr:colOff>
      <xdr:row>11</xdr:row>
      <xdr:rowOff>110066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19433" y="1718733"/>
          <a:ext cx="3187699" cy="34713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Anticipatin</a:t>
          </a:r>
          <a:r>
            <a:rPr lang="en-US" sz="1100" baseline="0"/>
            <a:t>g changes in private sector lines </a:t>
          </a:r>
          <a:endParaRPr lang="en-US" sz="1100"/>
        </a:p>
      </xdr:txBody>
    </xdr:sp>
    <xdr:clientData/>
  </xdr:twoCellAnchor>
  <xdr:twoCellAnchor>
    <xdr:from>
      <xdr:col>6</xdr:col>
      <xdr:colOff>107950</xdr:colOff>
      <xdr:row>15</xdr:row>
      <xdr:rowOff>80433</xdr:rowOff>
    </xdr:from>
    <xdr:to>
      <xdr:col>9</xdr:col>
      <xdr:colOff>347133</xdr:colOff>
      <xdr:row>17</xdr:row>
      <xdr:rowOff>44450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330017" y="2747433"/>
          <a:ext cx="2728383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Anticipating higher</a:t>
          </a:r>
          <a:r>
            <a:rPr lang="en-US" sz="1100" baseline="0"/>
            <a:t> revenue overall </a:t>
          </a:r>
        </a:p>
        <a:p>
          <a:endParaRPr lang="en-US" sz="1100"/>
        </a:p>
      </xdr:txBody>
    </xdr:sp>
    <xdr:clientData/>
  </xdr:twoCellAnchor>
  <xdr:twoCellAnchor>
    <xdr:from>
      <xdr:col>6</xdr:col>
      <xdr:colOff>97366</xdr:colOff>
      <xdr:row>20</xdr:row>
      <xdr:rowOff>69849</xdr:rowOff>
    </xdr:from>
    <xdr:to>
      <xdr:col>9</xdr:col>
      <xdr:colOff>736599</xdr:colOff>
      <xdr:row>21</xdr:row>
      <xdr:rowOff>160866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319433" y="3566582"/>
          <a:ext cx="3128433" cy="294217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Anticipating increases</a:t>
          </a:r>
          <a:r>
            <a:rPr lang="en-US" sz="1100" baseline="0"/>
            <a:t> in production expenses </a:t>
          </a:r>
        </a:p>
      </xdr:txBody>
    </xdr:sp>
    <xdr:clientData/>
  </xdr:twoCellAnchor>
  <xdr:twoCellAnchor>
    <xdr:from>
      <xdr:col>6</xdr:col>
      <xdr:colOff>116416</xdr:colOff>
      <xdr:row>27</xdr:row>
      <xdr:rowOff>71966</xdr:rowOff>
    </xdr:from>
    <xdr:to>
      <xdr:col>9</xdr:col>
      <xdr:colOff>482600</xdr:colOff>
      <xdr:row>29</xdr:row>
      <xdr:rowOff>61383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7338483" y="4906433"/>
          <a:ext cx="2855384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Anticipating higher expenses</a:t>
          </a:r>
          <a:r>
            <a:rPr lang="en-US" sz="1100" baseline="0"/>
            <a:t> overall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113030</xdr:colOff>
      <xdr:row>7</xdr:row>
      <xdr:rowOff>60960</xdr:rowOff>
    </xdr:from>
    <xdr:to>
      <xdr:col>17</xdr:col>
      <xdr:colOff>1292860</xdr:colOff>
      <xdr:row>10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4540230" y="1369060"/>
          <a:ext cx="4761230" cy="5207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Subscription</a:t>
          </a:r>
          <a:r>
            <a:rPr lang="en-US" sz="1100" baseline="0"/>
            <a:t> Revenue early portion of the year (some received previous April &amp; May, recorded in June)</a:t>
          </a:r>
        </a:p>
        <a:p>
          <a:endParaRPr lang="en-US" sz="1100"/>
        </a:p>
      </xdr:txBody>
    </xdr:sp>
    <xdr:clientData/>
  </xdr:twoCellAnchor>
  <xdr:twoCellAnchor>
    <xdr:from>
      <xdr:col>15</xdr:col>
      <xdr:colOff>44449</xdr:colOff>
      <xdr:row>15</xdr:row>
      <xdr:rowOff>139700</xdr:rowOff>
    </xdr:from>
    <xdr:to>
      <xdr:col>16</xdr:col>
      <xdr:colOff>1654810</xdr:colOff>
      <xdr:row>19</xdr:row>
      <xdr:rowOff>105834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511866" y="2764367"/>
          <a:ext cx="3398944" cy="6858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If grant revenue isn't operating be sure all expenses tied to the funds is accounted for or deferred unused revenue to next year </a:t>
          </a:r>
          <a:endParaRPr lang="en-US" sz="1100"/>
        </a:p>
      </xdr:txBody>
    </xdr:sp>
    <xdr:clientData/>
  </xdr:twoCellAnchor>
  <xdr:twoCellAnchor>
    <xdr:from>
      <xdr:col>9</xdr:col>
      <xdr:colOff>175260</xdr:colOff>
      <xdr:row>22</xdr:row>
      <xdr:rowOff>31750</xdr:rowOff>
    </xdr:from>
    <xdr:to>
      <xdr:col>13</xdr:col>
      <xdr:colOff>424180</xdr:colOff>
      <xdr:row>23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9204960" y="4156075"/>
          <a:ext cx="371602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Project Expenses scale up and down according to cycle</a:t>
          </a:r>
        </a:p>
        <a:p>
          <a:endParaRPr lang="en-US" sz="1100"/>
        </a:p>
      </xdr:txBody>
    </xdr:sp>
    <xdr:clientData/>
  </xdr:twoCellAnchor>
  <xdr:twoCellAnchor>
    <xdr:from>
      <xdr:col>15</xdr:col>
      <xdr:colOff>19473</xdr:colOff>
      <xdr:row>25</xdr:row>
      <xdr:rowOff>80857</xdr:rowOff>
    </xdr:from>
    <xdr:to>
      <xdr:col>16</xdr:col>
      <xdr:colOff>1291167</xdr:colOff>
      <xdr:row>27</xdr:row>
      <xdr:rowOff>51647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4486890" y="4737524"/>
          <a:ext cx="3060277" cy="28829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Some</a:t>
          </a:r>
          <a:r>
            <a:rPr lang="en-US" sz="1100" baseline="0"/>
            <a:t> exp</a:t>
          </a:r>
          <a:r>
            <a:rPr lang="en-US" sz="1100"/>
            <a:t> can be applied evenly</a:t>
          </a:r>
          <a:r>
            <a:rPr lang="en-US" sz="1100" baseline="0"/>
            <a:t> across theyear </a:t>
          </a:r>
        </a:p>
        <a:p>
          <a:endParaRPr lang="en-US" sz="1100"/>
        </a:p>
      </xdr:txBody>
    </xdr:sp>
    <xdr:clientData/>
  </xdr:twoCellAnchor>
  <xdr:twoCellAnchor>
    <xdr:from>
      <xdr:col>5</xdr:col>
      <xdr:colOff>629920</xdr:colOff>
      <xdr:row>36</xdr:row>
      <xdr:rowOff>137160</xdr:rowOff>
    </xdr:from>
    <xdr:to>
      <xdr:col>11</xdr:col>
      <xdr:colOff>193040</xdr:colOff>
      <xdr:row>38</xdr:row>
      <xdr:rowOff>16510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179820" y="6868160"/>
          <a:ext cx="4744720" cy="285750"/>
        </a:xfrm>
        <a:prstGeom prst="rect">
          <a:avLst/>
        </a:prstGeom>
        <a:solidFill>
          <a:srgbClr val="EF6D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everything looks</a:t>
          </a:r>
          <a:r>
            <a:rPr lang="en-US" sz="1100" baseline="0"/>
            <a:t> rosey but watch your </a:t>
          </a:r>
          <a:r>
            <a:rPr lang="en-US" sz="1100"/>
            <a:t>Cash flow  - stay</a:t>
          </a:r>
          <a:r>
            <a:rPr lang="en-US" sz="1100" baseline="0"/>
            <a:t> tuned...</a:t>
          </a:r>
          <a:endParaRPr lang="en-US" sz="110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12</xdr:col>
      <xdr:colOff>833120</xdr:colOff>
      <xdr:row>34</xdr:row>
      <xdr:rowOff>99060</xdr:rowOff>
    </xdr:from>
    <xdr:to>
      <xdr:col>16</xdr:col>
      <xdr:colOff>955040</xdr:colOff>
      <xdr:row>36</xdr:row>
      <xdr:rowOff>165100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2428220" y="6423660"/>
          <a:ext cx="4744720" cy="472440"/>
        </a:xfrm>
        <a:prstGeom prst="rect">
          <a:avLst/>
        </a:prstGeom>
        <a:solidFill>
          <a:srgbClr val="EF6D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Now you have a better idea of where you will be at year end.  If this was a deficit then you would have time to make changes.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430530</xdr:colOff>
      <xdr:row>0</xdr:row>
      <xdr:rowOff>86360</xdr:rowOff>
    </xdr:from>
    <xdr:to>
      <xdr:col>12</xdr:col>
      <xdr:colOff>10160</xdr:colOff>
      <xdr:row>3</xdr:row>
      <xdr:rowOff>111760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536690" y="86360"/>
          <a:ext cx="4761230" cy="52324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Subscription</a:t>
          </a:r>
          <a:r>
            <a:rPr lang="en-US" sz="1100" baseline="0"/>
            <a:t> Revenue early portion of the year, ticket revenue tied to production schedule </a:t>
          </a:r>
        </a:p>
        <a:p>
          <a:endParaRPr lang="en-US" sz="1100"/>
        </a:p>
      </xdr:txBody>
    </xdr:sp>
    <xdr:clientData/>
  </xdr:twoCellAnchor>
  <xdr:twoCellAnchor>
    <xdr:from>
      <xdr:col>14</xdr:col>
      <xdr:colOff>139700</xdr:colOff>
      <xdr:row>12</xdr:row>
      <xdr:rowOff>165100</xdr:rowOff>
    </xdr:from>
    <xdr:to>
      <xdr:col>16</xdr:col>
      <xdr:colOff>266700</xdr:colOff>
      <xdr:row>14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987800" y="1701800"/>
          <a:ext cx="177800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Private</a:t>
          </a:r>
          <a:r>
            <a:rPr lang="en-US" sz="1100" baseline="0"/>
            <a:t> Sector</a:t>
          </a:r>
          <a:r>
            <a:rPr lang="en-US" sz="1100"/>
            <a:t> ebbs</a:t>
          </a:r>
          <a:r>
            <a:rPr lang="en-US" sz="1100" baseline="0"/>
            <a:t> and flows (with monthly donors)</a:t>
          </a:r>
        </a:p>
        <a:p>
          <a:endParaRPr lang="en-US" sz="1100"/>
        </a:p>
      </xdr:txBody>
    </xdr:sp>
    <xdr:clientData/>
  </xdr:twoCellAnchor>
  <xdr:twoCellAnchor>
    <xdr:from>
      <xdr:col>5</xdr:col>
      <xdr:colOff>234950</xdr:colOff>
      <xdr:row>16</xdr:row>
      <xdr:rowOff>76200</xdr:rowOff>
    </xdr:from>
    <xdr:to>
      <xdr:col>9</xdr:col>
      <xdr:colOff>162560</xdr:colOff>
      <xdr:row>17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477510" y="2727960"/>
          <a:ext cx="3382010" cy="2857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Grant revenue received at different times in the</a:t>
          </a:r>
          <a:r>
            <a:rPr lang="en-US" sz="1100" baseline="0"/>
            <a:t> year</a:t>
          </a:r>
          <a:endParaRPr lang="en-US" sz="1100"/>
        </a:p>
      </xdr:txBody>
    </xdr:sp>
    <xdr:clientData/>
  </xdr:twoCellAnchor>
  <xdr:twoCellAnchor>
    <xdr:from>
      <xdr:col>9</xdr:col>
      <xdr:colOff>175260</xdr:colOff>
      <xdr:row>23</xdr:row>
      <xdr:rowOff>31750</xdr:rowOff>
    </xdr:from>
    <xdr:to>
      <xdr:col>13</xdr:col>
      <xdr:colOff>424180</xdr:colOff>
      <xdr:row>24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9177020" y="3811270"/>
          <a:ext cx="370332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Project Expenses scale up and down according to cycle</a:t>
          </a:r>
        </a:p>
        <a:p>
          <a:endParaRPr lang="en-US" sz="1100"/>
        </a:p>
      </xdr:txBody>
    </xdr:sp>
    <xdr:clientData/>
  </xdr:twoCellAnchor>
  <xdr:twoCellAnchor>
    <xdr:from>
      <xdr:col>14</xdr:col>
      <xdr:colOff>72390</xdr:colOff>
      <xdr:row>26</xdr:row>
      <xdr:rowOff>91440</xdr:rowOff>
    </xdr:from>
    <xdr:to>
      <xdr:col>16</xdr:col>
      <xdr:colOff>199390</xdr:colOff>
      <xdr:row>28</xdr:row>
      <xdr:rowOff>62230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270230" y="3972560"/>
          <a:ext cx="3703320" cy="28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Some</a:t>
          </a:r>
          <a:r>
            <a:rPr lang="en-US" sz="1100" baseline="0"/>
            <a:t> exp</a:t>
          </a:r>
          <a:r>
            <a:rPr lang="en-US" sz="1100"/>
            <a:t> can be applied evenly</a:t>
          </a:r>
          <a:r>
            <a:rPr lang="en-US" sz="1100" baseline="0"/>
            <a:t> across theyear </a:t>
          </a:r>
        </a:p>
        <a:p>
          <a:endParaRPr lang="en-US" sz="1100"/>
        </a:p>
      </xdr:txBody>
    </xdr:sp>
    <xdr:clientData/>
  </xdr:twoCellAnchor>
  <xdr:twoCellAnchor>
    <xdr:from>
      <xdr:col>8</xdr:col>
      <xdr:colOff>20320</xdr:colOff>
      <xdr:row>39</xdr:row>
      <xdr:rowOff>60960</xdr:rowOff>
    </xdr:from>
    <xdr:to>
      <xdr:col>13</xdr:col>
      <xdr:colOff>447040</xdr:colOff>
      <xdr:row>40</xdr:row>
      <xdr:rowOff>143510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158480" y="6990080"/>
          <a:ext cx="4744720" cy="285750"/>
        </a:xfrm>
        <a:prstGeom prst="rect">
          <a:avLst/>
        </a:prstGeom>
        <a:solidFill>
          <a:srgbClr val="EF6D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Cash flow will be tight in January - that Canada Council cheque better arrive!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5</xdr:row>
      <xdr:rowOff>114300</xdr:rowOff>
    </xdr:from>
    <xdr:to>
      <xdr:col>10</xdr:col>
      <xdr:colOff>190500</xdr:colOff>
      <xdr:row>6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37400" y="927100"/>
          <a:ext cx="2451100" cy="2794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Less reliance on earned revenue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7</xdr:col>
      <xdr:colOff>215900</xdr:colOff>
      <xdr:row>12</xdr:row>
      <xdr:rowOff>69850</xdr:rowOff>
    </xdr:from>
    <xdr:to>
      <xdr:col>10</xdr:col>
      <xdr:colOff>215900</xdr:colOff>
      <xdr:row>13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7137400" y="2114550"/>
          <a:ext cx="2476500" cy="2603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Larger reliance</a:t>
          </a:r>
          <a:r>
            <a:rPr lang="en-US" sz="1100" baseline="0"/>
            <a:t> on public funders </a:t>
          </a:r>
          <a:endParaRPr lang="en-US" sz="1100"/>
        </a:p>
      </xdr:txBody>
    </xdr:sp>
    <xdr:clientData/>
  </xdr:twoCellAnchor>
  <xdr:twoCellAnchor>
    <xdr:from>
      <xdr:col>7</xdr:col>
      <xdr:colOff>336550</xdr:colOff>
      <xdr:row>19</xdr:row>
      <xdr:rowOff>63500</xdr:rowOff>
    </xdr:from>
    <xdr:to>
      <xdr:col>9</xdr:col>
      <xdr:colOff>762000</xdr:colOff>
      <xdr:row>20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7258050" y="3340100"/>
          <a:ext cx="2076450" cy="2540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Artistic ratios mostly steady </a:t>
          </a:r>
        </a:p>
      </xdr:txBody>
    </xdr:sp>
    <xdr:clientData/>
  </xdr:twoCellAnchor>
  <xdr:twoCellAnchor>
    <xdr:from>
      <xdr:col>7</xdr:col>
      <xdr:colOff>311150</xdr:colOff>
      <xdr:row>22</xdr:row>
      <xdr:rowOff>50800</xdr:rowOff>
    </xdr:from>
    <xdr:to>
      <xdr:col>10</xdr:col>
      <xdr:colOff>660400</xdr:colOff>
      <xdr:row>24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7232650" y="3848100"/>
          <a:ext cx="2825750" cy="4699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Staff salaries higher / Marketing expenses  lower</a:t>
          </a:r>
          <a:r>
            <a:rPr lang="en-US" sz="1100" baseline="0"/>
            <a:t> by percentage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zoomScale="90" zoomScaleNormal="90" workbookViewId="0">
      <selection activeCell="A37" sqref="A37"/>
    </sheetView>
  </sheetViews>
  <sheetFormatPr baseColWidth="10" defaultColWidth="11" defaultRowHeight="16" x14ac:dyDescent="0.2"/>
  <cols>
    <col min="1" max="1" width="33.83203125" customWidth="1"/>
    <col min="2" max="2" width="16.6640625" style="2" customWidth="1"/>
  </cols>
  <sheetData>
    <row r="1" spans="1:2" x14ac:dyDescent="0.2">
      <c r="A1" s="1" t="s">
        <v>0</v>
      </c>
    </row>
    <row r="2" spans="1:2" x14ac:dyDescent="0.2">
      <c r="A2" s="1" t="s">
        <v>2</v>
      </c>
    </row>
    <row r="3" spans="1:2" ht="7" customHeight="1" x14ac:dyDescent="0.2"/>
    <row r="4" spans="1:2" x14ac:dyDescent="0.2">
      <c r="B4" s="2" t="s">
        <v>3</v>
      </c>
    </row>
    <row r="5" spans="1:2" x14ac:dyDescent="0.2">
      <c r="A5" s="1" t="s">
        <v>1</v>
      </c>
    </row>
    <row r="6" spans="1:2" ht="9" customHeight="1" x14ac:dyDescent="0.2"/>
    <row r="7" spans="1:2" x14ac:dyDescent="0.2">
      <c r="A7" t="s">
        <v>4</v>
      </c>
      <c r="B7" s="2">
        <v>100000</v>
      </c>
    </row>
    <row r="8" spans="1:2" x14ac:dyDescent="0.2">
      <c r="A8" t="s">
        <v>5</v>
      </c>
      <c r="B8" s="2">
        <v>150000</v>
      </c>
    </row>
    <row r="9" spans="1:2" ht="9" customHeight="1" x14ac:dyDescent="0.2"/>
    <row r="10" spans="1:2" x14ac:dyDescent="0.2">
      <c r="A10" t="s">
        <v>6</v>
      </c>
      <c r="B10" s="2">
        <v>35000</v>
      </c>
    </row>
    <row r="11" spans="1:2" x14ac:dyDescent="0.2">
      <c r="A11" t="s">
        <v>7</v>
      </c>
      <c r="B11" s="2">
        <v>15000</v>
      </c>
    </row>
    <row r="12" spans="1:2" x14ac:dyDescent="0.2">
      <c r="A12" t="s">
        <v>8</v>
      </c>
      <c r="B12" s="2">
        <v>45000</v>
      </c>
    </row>
    <row r="13" spans="1:2" ht="8" customHeight="1" x14ac:dyDescent="0.2"/>
    <row r="14" spans="1:2" x14ac:dyDescent="0.2">
      <c r="A14" t="s">
        <v>9</v>
      </c>
      <c r="B14" s="2">
        <v>75000</v>
      </c>
    </row>
    <row r="15" spans="1:2" x14ac:dyDescent="0.2">
      <c r="A15" t="s">
        <v>10</v>
      </c>
      <c r="B15" s="2">
        <v>50000</v>
      </c>
    </row>
    <row r="16" spans="1:2" ht="9" customHeight="1" x14ac:dyDescent="0.2"/>
    <row r="17" spans="1:2" x14ac:dyDescent="0.2">
      <c r="A17" s="1" t="s">
        <v>11</v>
      </c>
      <c r="B17" s="3">
        <f>SUM(B7:B15)</f>
        <v>470000</v>
      </c>
    </row>
    <row r="19" spans="1:2" x14ac:dyDescent="0.2">
      <c r="A19" s="1" t="s">
        <v>12</v>
      </c>
    </row>
    <row r="20" spans="1:2" ht="8" customHeight="1" x14ac:dyDescent="0.2"/>
    <row r="21" spans="1:2" x14ac:dyDescent="0.2">
      <c r="A21" t="s">
        <v>13</v>
      </c>
      <c r="B21" s="2">
        <v>225000</v>
      </c>
    </row>
    <row r="22" spans="1:2" x14ac:dyDescent="0.2">
      <c r="A22" t="s">
        <v>19</v>
      </c>
      <c r="B22" s="2">
        <v>50000</v>
      </c>
    </row>
    <row r="23" spans="1:2" ht="9" customHeight="1" x14ac:dyDescent="0.2"/>
    <row r="24" spans="1:2" x14ac:dyDescent="0.2">
      <c r="A24" t="s">
        <v>14</v>
      </c>
      <c r="B24" s="2">
        <v>100000</v>
      </c>
    </row>
    <row r="25" spans="1:2" x14ac:dyDescent="0.2">
      <c r="A25" t="s">
        <v>15</v>
      </c>
      <c r="B25" s="2">
        <v>60000</v>
      </c>
    </row>
    <row r="26" spans="1:2" x14ac:dyDescent="0.2">
      <c r="A26" t="s">
        <v>16</v>
      </c>
      <c r="B26" s="2">
        <v>25000</v>
      </c>
    </row>
    <row r="27" spans="1:2" x14ac:dyDescent="0.2">
      <c r="A27" t="s">
        <v>17</v>
      </c>
      <c r="B27" s="2">
        <v>10000</v>
      </c>
    </row>
    <row r="28" spans="1:2" ht="7" customHeight="1" x14ac:dyDescent="0.2"/>
    <row r="29" spans="1:2" x14ac:dyDescent="0.2">
      <c r="A29" s="1" t="s">
        <v>28</v>
      </c>
      <c r="B29" s="3">
        <f>SUM(B21:B28)</f>
        <v>470000</v>
      </c>
    </row>
    <row r="31" spans="1:2" x14ac:dyDescent="0.2">
      <c r="A31" s="1" t="s">
        <v>18</v>
      </c>
      <c r="B31" s="3">
        <f>B29-B17</f>
        <v>0</v>
      </c>
    </row>
  </sheetData>
  <printOptions gridLines="1"/>
  <pageMargins left="0.7" right="0.7" top="0.75" bottom="0.75" header="0.3" footer="0.3"/>
  <pageSetup scale="8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workbookViewId="0">
      <selection activeCell="A19" sqref="A19"/>
    </sheetView>
  </sheetViews>
  <sheetFormatPr baseColWidth="10" defaultColWidth="11" defaultRowHeight="16" x14ac:dyDescent="0.2"/>
  <cols>
    <col min="1" max="1" width="27.6640625" customWidth="1"/>
    <col min="2" max="4" width="10.6640625" customWidth="1"/>
    <col min="5" max="5" width="13.33203125" customWidth="1"/>
    <col min="6" max="6" width="11.6640625" style="2" customWidth="1"/>
  </cols>
  <sheetData>
    <row r="1" spans="1:6" x14ac:dyDescent="0.2">
      <c r="A1" s="1" t="s">
        <v>20</v>
      </c>
      <c r="B1" s="1"/>
      <c r="C1" s="1"/>
      <c r="D1" s="1"/>
      <c r="E1" s="1"/>
    </row>
    <row r="2" spans="1:6" x14ac:dyDescent="0.2">
      <c r="A2" s="1" t="s">
        <v>2</v>
      </c>
      <c r="B2" s="1"/>
      <c r="C2" s="1"/>
      <c r="D2" s="1"/>
      <c r="E2" s="1"/>
    </row>
    <row r="3" spans="1:6" ht="7" customHeight="1" x14ac:dyDescent="0.2"/>
    <row r="4" spans="1:6" x14ac:dyDescent="0.2">
      <c r="F4" s="2" t="s">
        <v>3</v>
      </c>
    </row>
    <row r="5" spans="1:6" x14ac:dyDescent="0.2">
      <c r="A5" s="1" t="s">
        <v>1</v>
      </c>
      <c r="B5" s="1" t="s">
        <v>21</v>
      </c>
      <c r="C5" s="1" t="s">
        <v>22</v>
      </c>
      <c r="D5" s="1" t="s">
        <v>23</v>
      </c>
      <c r="E5" s="1" t="s">
        <v>65</v>
      </c>
      <c r="F5" s="3" t="s">
        <v>24</v>
      </c>
    </row>
    <row r="6" spans="1:6" ht="9" customHeight="1" x14ac:dyDescent="0.2"/>
    <row r="7" spans="1:6" x14ac:dyDescent="0.2">
      <c r="A7" t="s">
        <v>4</v>
      </c>
      <c r="B7" s="2">
        <v>34000</v>
      </c>
      <c r="C7" s="2">
        <v>33000</v>
      </c>
      <c r="D7" s="2">
        <v>33000</v>
      </c>
      <c r="E7" s="2"/>
      <c r="F7" s="2">
        <f>SUM(B7:E7)</f>
        <v>100000</v>
      </c>
    </row>
    <row r="8" spans="1:6" x14ac:dyDescent="0.2">
      <c r="A8" t="s">
        <v>5</v>
      </c>
      <c r="B8" s="2">
        <v>75000</v>
      </c>
      <c r="C8" s="2">
        <v>50000</v>
      </c>
      <c r="D8" s="2">
        <v>25000</v>
      </c>
      <c r="E8" s="2"/>
      <c r="F8" s="2">
        <f>SUM(B8:E8)</f>
        <v>150000</v>
      </c>
    </row>
    <row r="9" spans="1:6" ht="9" customHeight="1" x14ac:dyDescent="0.2">
      <c r="B9" s="2"/>
      <c r="C9" s="2"/>
      <c r="D9" s="2"/>
      <c r="E9" s="2"/>
    </row>
    <row r="10" spans="1:6" x14ac:dyDescent="0.2">
      <c r="A10" t="s">
        <v>6</v>
      </c>
      <c r="B10" s="2"/>
      <c r="C10" s="2"/>
      <c r="D10" s="2"/>
      <c r="E10" s="2">
        <v>35000</v>
      </c>
      <c r="F10" s="2">
        <v>35000</v>
      </c>
    </row>
    <row r="11" spans="1:6" x14ac:dyDescent="0.2">
      <c r="A11" t="s">
        <v>7</v>
      </c>
      <c r="B11" s="2"/>
      <c r="C11" s="2"/>
      <c r="D11" s="2"/>
      <c r="E11" s="2">
        <v>15000</v>
      </c>
      <c r="F11" s="2">
        <v>15000</v>
      </c>
    </row>
    <row r="12" spans="1:6" x14ac:dyDescent="0.2">
      <c r="A12" t="s">
        <v>8</v>
      </c>
      <c r="B12" s="2"/>
      <c r="C12" s="2"/>
      <c r="D12" s="2"/>
      <c r="E12" s="2">
        <v>45000</v>
      </c>
      <c r="F12" s="2">
        <v>45000</v>
      </c>
    </row>
    <row r="13" spans="1:6" ht="8" customHeight="1" x14ac:dyDescent="0.2">
      <c r="B13" s="2"/>
      <c r="C13" s="2"/>
      <c r="D13" s="2"/>
      <c r="E13" s="2"/>
    </row>
    <row r="14" spans="1:6" x14ac:dyDescent="0.2">
      <c r="A14" t="s">
        <v>9</v>
      </c>
      <c r="B14" s="2"/>
      <c r="C14" s="2"/>
      <c r="D14" s="2"/>
      <c r="E14" s="2">
        <v>75000</v>
      </c>
      <c r="F14" s="2">
        <v>75000</v>
      </c>
    </row>
    <row r="15" spans="1:6" x14ac:dyDescent="0.2">
      <c r="A15" t="s">
        <v>10</v>
      </c>
      <c r="B15" s="2"/>
      <c r="C15" s="2"/>
      <c r="D15" s="2"/>
      <c r="E15" s="2">
        <v>50000</v>
      </c>
      <c r="F15" s="2">
        <v>50000</v>
      </c>
    </row>
    <row r="16" spans="1:6" ht="9" customHeight="1" x14ac:dyDescent="0.2">
      <c r="B16" s="2"/>
      <c r="C16" s="2"/>
      <c r="D16" s="2"/>
      <c r="E16" s="2"/>
    </row>
    <row r="17" spans="1:6" x14ac:dyDescent="0.2">
      <c r="A17" s="1" t="s">
        <v>11</v>
      </c>
      <c r="B17" s="3"/>
      <c r="C17" s="3"/>
      <c r="D17" s="3"/>
      <c r="E17" s="3"/>
      <c r="F17" s="3">
        <f>SUM(F7:F15)</f>
        <v>470000</v>
      </c>
    </row>
    <row r="18" spans="1:6" x14ac:dyDescent="0.2">
      <c r="B18" s="2"/>
      <c r="C18" s="2"/>
      <c r="D18" s="2"/>
      <c r="E18" s="2"/>
    </row>
    <row r="19" spans="1:6" x14ac:dyDescent="0.2">
      <c r="A19" s="1" t="s">
        <v>12</v>
      </c>
      <c r="B19" s="3" t="s">
        <v>21</v>
      </c>
      <c r="C19" s="3" t="s">
        <v>22</v>
      </c>
      <c r="D19" s="3" t="s">
        <v>23</v>
      </c>
      <c r="E19" s="3" t="s">
        <v>66</v>
      </c>
      <c r="F19" s="3" t="s">
        <v>24</v>
      </c>
    </row>
    <row r="20" spans="1:6" ht="8" customHeight="1" x14ac:dyDescent="0.2">
      <c r="B20" s="2"/>
      <c r="C20" s="2"/>
      <c r="D20" s="2"/>
      <c r="E20" s="2"/>
    </row>
    <row r="21" spans="1:6" x14ac:dyDescent="0.2">
      <c r="A21" t="s">
        <v>13</v>
      </c>
      <c r="B21" s="2">
        <v>100000</v>
      </c>
      <c r="C21" s="2">
        <v>75000</v>
      </c>
      <c r="D21" s="2">
        <v>50000</v>
      </c>
      <c r="E21" s="2"/>
      <c r="F21" s="2">
        <f>SUM(B21:E21)</f>
        <v>225000</v>
      </c>
    </row>
    <row r="22" spans="1:6" x14ac:dyDescent="0.2">
      <c r="A22" t="s">
        <v>19</v>
      </c>
      <c r="B22" s="2">
        <v>20000</v>
      </c>
      <c r="C22" s="2">
        <v>15000</v>
      </c>
      <c r="D22" s="2">
        <v>15000</v>
      </c>
      <c r="E22" s="2"/>
      <c r="F22" s="2">
        <f>SUM(B22:E22)</f>
        <v>50000</v>
      </c>
    </row>
    <row r="23" spans="1:6" ht="9" customHeight="1" x14ac:dyDescent="0.2">
      <c r="B23" s="2"/>
      <c r="C23" s="2"/>
      <c r="D23" s="2"/>
      <c r="E23" s="2"/>
    </row>
    <row r="24" spans="1:6" x14ac:dyDescent="0.2">
      <c r="A24" t="s">
        <v>14</v>
      </c>
      <c r="B24" s="2"/>
      <c r="C24" s="2"/>
      <c r="D24" s="2"/>
      <c r="E24" s="2">
        <v>100000</v>
      </c>
      <c r="F24" s="2">
        <v>100000</v>
      </c>
    </row>
    <row r="25" spans="1:6" x14ac:dyDescent="0.2">
      <c r="A25" t="s">
        <v>15</v>
      </c>
      <c r="B25" s="2">
        <v>20000</v>
      </c>
      <c r="C25" s="2">
        <v>5000</v>
      </c>
      <c r="D25" s="2">
        <v>5000</v>
      </c>
      <c r="E25" s="2">
        <v>30000</v>
      </c>
      <c r="F25" s="2">
        <f>SUM(B25:E25)</f>
        <v>60000</v>
      </c>
    </row>
    <row r="26" spans="1:6" x14ac:dyDescent="0.2">
      <c r="A26" t="s">
        <v>16</v>
      </c>
      <c r="B26" s="2"/>
      <c r="C26" s="2"/>
      <c r="D26" s="2"/>
      <c r="E26" s="2">
        <v>25000</v>
      </c>
      <c r="F26" s="2">
        <v>25000</v>
      </c>
    </row>
    <row r="27" spans="1:6" x14ac:dyDescent="0.2">
      <c r="A27" t="s">
        <v>17</v>
      </c>
      <c r="B27" s="2"/>
      <c r="C27" s="2"/>
      <c r="D27" s="2"/>
      <c r="E27" s="2">
        <v>10000</v>
      </c>
      <c r="F27" s="2">
        <v>10000</v>
      </c>
    </row>
    <row r="28" spans="1:6" ht="7" customHeight="1" x14ac:dyDescent="0.2">
      <c r="B28" s="2"/>
      <c r="C28" s="2"/>
      <c r="D28" s="2"/>
      <c r="E28" s="2"/>
    </row>
    <row r="29" spans="1:6" x14ac:dyDescent="0.2">
      <c r="A29" s="1" t="s">
        <v>28</v>
      </c>
      <c r="B29" s="3"/>
      <c r="C29" s="3"/>
      <c r="D29" s="3"/>
      <c r="E29" s="3"/>
      <c r="F29" s="3">
        <f>SUM(F21:F28)</f>
        <v>470000</v>
      </c>
    </row>
    <row r="30" spans="1:6" x14ac:dyDescent="0.2">
      <c r="B30" s="2"/>
      <c r="C30" s="2"/>
      <c r="D30" s="2"/>
      <c r="E30" s="2"/>
    </row>
    <row r="31" spans="1:6" x14ac:dyDescent="0.2">
      <c r="A31" s="1" t="s">
        <v>18</v>
      </c>
      <c r="B31" s="1"/>
      <c r="C31" s="1"/>
      <c r="D31" s="1"/>
      <c r="E31" s="1"/>
      <c r="F31" s="3">
        <f>F29-F17</f>
        <v>0</v>
      </c>
    </row>
  </sheetData>
  <printOptions gridLines="1"/>
  <pageMargins left="0.7" right="0.7" top="0.75" bottom="0.75" header="0.3" footer="0.3"/>
  <pageSetup scale="8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5"/>
  <sheetViews>
    <sheetView workbookViewId="0">
      <selection activeCell="A36" sqref="A36"/>
    </sheetView>
  </sheetViews>
  <sheetFormatPr baseColWidth="10" defaultColWidth="11" defaultRowHeight="16" x14ac:dyDescent="0.2"/>
  <cols>
    <col min="1" max="1" width="29.83203125" customWidth="1"/>
    <col min="2" max="3" width="12" customWidth="1"/>
    <col min="4" max="4" width="12" style="2" customWidth="1"/>
  </cols>
  <sheetData>
    <row r="1" spans="1:4" x14ac:dyDescent="0.2">
      <c r="A1" s="1" t="s">
        <v>59</v>
      </c>
      <c r="B1" s="1"/>
      <c r="C1" s="1"/>
    </row>
    <row r="2" spans="1:4" x14ac:dyDescent="0.2">
      <c r="A2" s="1" t="s">
        <v>2</v>
      </c>
      <c r="B2" s="1"/>
      <c r="C2" s="1"/>
    </row>
    <row r="3" spans="1:4" ht="7" customHeight="1" x14ac:dyDescent="0.2"/>
    <row r="4" spans="1:4" x14ac:dyDescent="0.2">
      <c r="A4" s="1" t="s">
        <v>1</v>
      </c>
      <c r="B4" s="1" t="s">
        <v>25</v>
      </c>
      <c r="C4" s="1" t="s">
        <v>26</v>
      </c>
      <c r="D4" s="3" t="s">
        <v>27</v>
      </c>
    </row>
    <row r="5" spans="1:4" ht="9" customHeight="1" x14ac:dyDescent="0.2"/>
    <row r="6" spans="1:4" x14ac:dyDescent="0.2">
      <c r="A6" t="s">
        <v>4</v>
      </c>
      <c r="B6" s="2">
        <v>35000</v>
      </c>
      <c r="C6" s="2">
        <v>60000</v>
      </c>
      <c r="D6" s="2">
        <v>100000</v>
      </c>
    </row>
    <row r="7" spans="1:4" x14ac:dyDescent="0.2">
      <c r="A7" t="s">
        <v>5</v>
      </c>
      <c r="B7" s="2">
        <v>80000</v>
      </c>
      <c r="C7" s="2">
        <v>120000</v>
      </c>
      <c r="D7" s="2">
        <v>150000</v>
      </c>
    </row>
    <row r="8" spans="1:4" ht="9" customHeight="1" x14ac:dyDescent="0.2">
      <c r="B8" s="2"/>
      <c r="C8" s="2"/>
    </row>
    <row r="9" spans="1:4" x14ac:dyDescent="0.2">
      <c r="A9" t="s">
        <v>6</v>
      </c>
      <c r="B9" s="2">
        <v>20000</v>
      </c>
      <c r="C9" s="2">
        <v>25000</v>
      </c>
      <c r="D9" s="2">
        <v>35000</v>
      </c>
    </row>
    <row r="10" spans="1:4" x14ac:dyDescent="0.2">
      <c r="A10" t="s">
        <v>7</v>
      </c>
      <c r="B10" s="2">
        <v>0</v>
      </c>
      <c r="C10" s="2">
        <v>7500</v>
      </c>
      <c r="D10" s="2">
        <v>15000</v>
      </c>
    </row>
    <row r="11" spans="1:4" x14ac:dyDescent="0.2">
      <c r="A11" t="s">
        <v>8</v>
      </c>
      <c r="B11" s="2">
        <v>20000</v>
      </c>
      <c r="C11" s="2">
        <v>30000</v>
      </c>
      <c r="D11" s="2">
        <v>45000</v>
      </c>
    </row>
    <row r="12" spans="1:4" ht="8" customHeight="1" x14ac:dyDescent="0.2">
      <c r="B12" s="2"/>
      <c r="C12" s="2"/>
    </row>
    <row r="13" spans="1:4" x14ac:dyDescent="0.2">
      <c r="A13" t="s">
        <v>9</v>
      </c>
      <c r="B13" s="2">
        <v>0</v>
      </c>
      <c r="C13" s="2">
        <v>25000</v>
      </c>
      <c r="D13" s="2">
        <v>75000</v>
      </c>
    </row>
    <row r="14" spans="1:4" x14ac:dyDescent="0.2">
      <c r="A14" t="s">
        <v>10</v>
      </c>
      <c r="B14" s="2">
        <v>15000</v>
      </c>
      <c r="C14" s="2">
        <v>25000</v>
      </c>
      <c r="D14" s="2">
        <v>50000</v>
      </c>
    </row>
    <row r="15" spans="1:4" ht="9" customHeight="1" x14ac:dyDescent="0.2">
      <c r="B15" s="2"/>
      <c r="C15" s="2"/>
    </row>
    <row r="16" spans="1:4" x14ac:dyDescent="0.2">
      <c r="A16" s="1" t="s">
        <v>11</v>
      </c>
      <c r="B16" s="3">
        <f>SUM(B6:B14)</f>
        <v>170000</v>
      </c>
      <c r="C16" s="3">
        <f>SUM(C6:C14)</f>
        <v>292500</v>
      </c>
      <c r="D16" s="3">
        <f>SUM(D6:D14)</f>
        <v>470000</v>
      </c>
    </row>
    <row r="17" spans="1:4" x14ac:dyDescent="0.2">
      <c r="B17" s="2"/>
      <c r="C17" s="2"/>
    </row>
    <row r="18" spans="1:4" x14ac:dyDescent="0.2">
      <c r="A18" s="1" t="s">
        <v>12</v>
      </c>
      <c r="B18" s="2"/>
      <c r="C18" s="2"/>
    </row>
    <row r="19" spans="1:4" ht="8" customHeight="1" x14ac:dyDescent="0.2">
      <c r="B19" s="2"/>
      <c r="C19" s="2"/>
    </row>
    <row r="20" spans="1:4" x14ac:dyDescent="0.2">
      <c r="A20" t="s">
        <v>13</v>
      </c>
      <c r="B20" s="2">
        <v>90000</v>
      </c>
      <c r="C20" s="2">
        <v>140000</v>
      </c>
      <c r="D20" s="2">
        <v>225000</v>
      </c>
    </row>
    <row r="21" spans="1:4" x14ac:dyDescent="0.2">
      <c r="A21" t="s">
        <v>19</v>
      </c>
      <c r="B21" s="2">
        <v>25000</v>
      </c>
      <c r="C21" s="2">
        <v>40000</v>
      </c>
      <c r="D21" s="2">
        <v>50000</v>
      </c>
    </row>
    <row r="22" spans="1:4" ht="9" customHeight="1" x14ac:dyDescent="0.2">
      <c r="B22" s="2"/>
      <c r="C22" s="2"/>
    </row>
    <row r="23" spans="1:4" x14ac:dyDescent="0.2">
      <c r="A23" t="s">
        <v>14</v>
      </c>
      <c r="B23" s="2">
        <v>15000</v>
      </c>
      <c r="C23" s="2">
        <v>50000</v>
      </c>
      <c r="D23" s="2">
        <v>100000</v>
      </c>
    </row>
    <row r="24" spans="1:4" x14ac:dyDescent="0.2">
      <c r="A24" t="s">
        <v>15</v>
      </c>
      <c r="B24" s="2">
        <v>30000</v>
      </c>
      <c r="C24" s="2">
        <v>45000</v>
      </c>
      <c r="D24" s="2">
        <v>60000</v>
      </c>
    </row>
    <row r="25" spans="1:4" x14ac:dyDescent="0.2">
      <c r="A25" t="s">
        <v>16</v>
      </c>
      <c r="B25" s="2">
        <v>5000</v>
      </c>
      <c r="C25" s="2">
        <v>18000</v>
      </c>
      <c r="D25" s="2">
        <v>25000</v>
      </c>
    </row>
    <row r="26" spans="1:4" x14ac:dyDescent="0.2">
      <c r="A26" t="s">
        <v>17</v>
      </c>
      <c r="B26" s="2">
        <v>2000</v>
      </c>
      <c r="C26" s="2">
        <v>4000</v>
      </c>
      <c r="D26" s="2">
        <v>10000</v>
      </c>
    </row>
    <row r="27" spans="1:4" ht="7" customHeight="1" x14ac:dyDescent="0.2">
      <c r="B27" s="2"/>
      <c r="C27" s="2"/>
    </row>
    <row r="28" spans="1:4" x14ac:dyDescent="0.2">
      <c r="A28" s="1" t="s">
        <v>28</v>
      </c>
      <c r="B28" s="3">
        <f>SUM(B20:B27)</f>
        <v>167000</v>
      </c>
      <c r="C28" s="3">
        <f>SUM(C20:C27)</f>
        <v>297000</v>
      </c>
      <c r="D28" s="3">
        <f>SUM(D20:D27)</f>
        <v>470000</v>
      </c>
    </row>
    <row r="29" spans="1:4" x14ac:dyDescent="0.2">
      <c r="B29" s="2"/>
      <c r="C29" s="2"/>
    </row>
    <row r="30" spans="1:4" x14ac:dyDescent="0.2">
      <c r="A30" s="1" t="s">
        <v>18</v>
      </c>
      <c r="B30" s="3">
        <f>B16-B28</f>
        <v>3000</v>
      </c>
      <c r="C30" s="3">
        <f>C16-C28</f>
        <v>-4500</v>
      </c>
      <c r="D30" s="3">
        <f>D16-D28</f>
        <v>0</v>
      </c>
    </row>
    <row r="31" spans="1:4" x14ac:dyDescent="0.2">
      <c r="B31" s="2"/>
      <c r="C31" s="2"/>
    </row>
    <row r="32" spans="1:4" x14ac:dyDescent="0.2">
      <c r="A32" s="6" t="s">
        <v>29</v>
      </c>
      <c r="B32" s="7"/>
      <c r="C32" s="7"/>
      <c r="D32" s="7"/>
    </row>
    <row r="33" spans="1:4" x14ac:dyDescent="0.2">
      <c r="A33" s="6" t="s">
        <v>30</v>
      </c>
      <c r="B33" s="7">
        <v>12000</v>
      </c>
      <c r="C33" s="7">
        <f>B35</f>
        <v>15000</v>
      </c>
      <c r="D33" s="7">
        <f>C35</f>
        <v>10500</v>
      </c>
    </row>
    <row r="34" spans="1:4" x14ac:dyDescent="0.2">
      <c r="A34" s="6" t="s">
        <v>31</v>
      </c>
      <c r="B34" s="7">
        <f>B30</f>
        <v>3000</v>
      </c>
      <c r="C34" s="7">
        <f>C30</f>
        <v>-4500</v>
      </c>
      <c r="D34" s="7">
        <f>D30</f>
        <v>0</v>
      </c>
    </row>
    <row r="35" spans="1:4" x14ac:dyDescent="0.2">
      <c r="A35" s="6" t="s">
        <v>32</v>
      </c>
      <c r="B35" s="7">
        <f>SUM(B33:B34)</f>
        <v>15000</v>
      </c>
      <c r="C35" s="7">
        <f>SUM(C33:C34)</f>
        <v>10500</v>
      </c>
      <c r="D35" s="7">
        <f>SUM(D33:D34)</f>
        <v>10500</v>
      </c>
    </row>
  </sheetData>
  <printOptions gridLines="1"/>
  <pageMargins left="0.7" right="0.7" top="0.75" bottom="0.75" header="0.3" footer="0.3"/>
  <pageSetup scale="8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1"/>
  <sheetViews>
    <sheetView zoomScaleNormal="100" workbookViewId="0">
      <selection activeCell="B7" sqref="B7"/>
    </sheetView>
  </sheetViews>
  <sheetFormatPr baseColWidth="10" defaultColWidth="11" defaultRowHeight="16" x14ac:dyDescent="0.2"/>
  <cols>
    <col min="1" max="1" width="27.1640625" customWidth="1"/>
    <col min="2" max="2" width="14.6640625" customWidth="1"/>
    <col min="3" max="3" width="13.5" style="2" customWidth="1"/>
  </cols>
  <sheetData>
    <row r="1" spans="1:6" x14ac:dyDescent="0.2">
      <c r="A1" s="1" t="s">
        <v>37</v>
      </c>
      <c r="B1" s="1"/>
    </row>
    <row r="2" spans="1:6" x14ac:dyDescent="0.2">
      <c r="A2" s="1" t="s">
        <v>2</v>
      </c>
      <c r="B2" s="1"/>
    </row>
    <row r="3" spans="1:6" ht="7" customHeight="1" x14ac:dyDescent="0.2"/>
    <row r="4" spans="1:6" x14ac:dyDescent="0.2">
      <c r="B4" s="20" t="s">
        <v>3</v>
      </c>
      <c r="C4" s="20"/>
      <c r="D4" s="20"/>
      <c r="E4" s="20"/>
      <c r="F4" s="20"/>
    </row>
    <row r="5" spans="1:6" x14ac:dyDescent="0.2">
      <c r="A5" s="1" t="s">
        <v>1</v>
      </c>
      <c r="B5" s="1" t="s">
        <v>34</v>
      </c>
      <c r="C5" s="3" t="s">
        <v>35</v>
      </c>
      <c r="D5" s="1" t="s">
        <v>36</v>
      </c>
      <c r="E5" s="1" t="s">
        <v>33</v>
      </c>
      <c r="F5" s="1" t="s">
        <v>38</v>
      </c>
    </row>
    <row r="6" spans="1:6" ht="9" customHeight="1" x14ac:dyDescent="0.2"/>
    <row r="7" spans="1:6" x14ac:dyDescent="0.2">
      <c r="A7" t="s">
        <v>4</v>
      </c>
      <c r="B7" s="2">
        <v>83000</v>
      </c>
      <c r="C7" s="2">
        <f>SUM('Cash Flow '!B10:G10)</f>
        <v>100000</v>
      </c>
      <c r="D7" s="2">
        <f>B7-C7</f>
        <v>-17000</v>
      </c>
      <c r="E7" s="2">
        <v>100000</v>
      </c>
      <c r="F7" s="2">
        <v>90000</v>
      </c>
    </row>
    <row r="8" spans="1:6" x14ac:dyDescent="0.2">
      <c r="A8" t="s">
        <v>5</v>
      </c>
      <c r="B8" s="2">
        <v>92000</v>
      </c>
      <c r="C8" s="2">
        <f>SUM('Cash Flow '!B11:G11)</f>
        <v>75000</v>
      </c>
      <c r="D8" s="2">
        <f>B8-C8</f>
        <v>17000</v>
      </c>
      <c r="E8" s="2">
        <v>150000</v>
      </c>
      <c r="F8" s="2">
        <v>180000</v>
      </c>
    </row>
    <row r="9" spans="1:6" ht="9" customHeight="1" x14ac:dyDescent="0.2">
      <c r="B9" s="2"/>
      <c r="D9" s="2"/>
      <c r="E9" s="2"/>
      <c r="F9" s="2"/>
    </row>
    <row r="10" spans="1:6" x14ac:dyDescent="0.2">
      <c r="A10" t="s">
        <v>6</v>
      </c>
      <c r="B10" s="2">
        <v>25000</v>
      </c>
      <c r="C10" s="2">
        <f>SUM('Cash Flow '!B13:G13)</f>
        <v>24000</v>
      </c>
      <c r="D10" s="2">
        <f t="shared" ref="D10:D12" si="0">B10-C10</f>
        <v>1000</v>
      </c>
      <c r="E10" s="2">
        <v>35000</v>
      </c>
      <c r="F10" s="2">
        <v>40000</v>
      </c>
    </row>
    <row r="11" spans="1:6" x14ac:dyDescent="0.2">
      <c r="A11" t="s">
        <v>7</v>
      </c>
      <c r="B11" s="2">
        <v>15000</v>
      </c>
      <c r="C11" s="2">
        <v>15000</v>
      </c>
      <c r="D11" s="2">
        <f t="shared" si="0"/>
        <v>0</v>
      </c>
      <c r="E11" s="2">
        <v>15000</v>
      </c>
      <c r="F11" s="2">
        <v>15000</v>
      </c>
    </row>
    <row r="12" spans="1:6" x14ac:dyDescent="0.2">
      <c r="A12" t="s">
        <v>8</v>
      </c>
      <c r="B12" s="2">
        <v>35000</v>
      </c>
      <c r="C12" s="2">
        <f>SUM('Cash Flow '!B15:G15)</f>
        <v>25000</v>
      </c>
      <c r="D12" s="2">
        <f t="shared" si="0"/>
        <v>10000</v>
      </c>
      <c r="E12" s="2">
        <v>45000</v>
      </c>
      <c r="F12" s="2">
        <v>40000</v>
      </c>
    </row>
    <row r="13" spans="1:6" ht="8" customHeight="1" x14ac:dyDescent="0.2">
      <c r="B13" s="2"/>
      <c r="D13" s="2"/>
      <c r="E13" s="2"/>
      <c r="F13" s="2"/>
    </row>
    <row r="14" spans="1:6" x14ac:dyDescent="0.2">
      <c r="A14" t="s">
        <v>9</v>
      </c>
      <c r="B14" s="2">
        <v>0</v>
      </c>
      <c r="C14" s="2">
        <f>SUM('Cash Flow '!B17:G17)</f>
        <v>0</v>
      </c>
      <c r="D14" s="2">
        <f>B14-C14</f>
        <v>0</v>
      </c>
      <c r="E14" s="2">
        <v>75000</v>
      </c>
      <c r="F14" s="2">
        <v>75000</v>
      </c>
    </row>
    <row r="15" spans="1:6" x14ac:dyDescent="0.2">
      <c r="A15" t="s">
        <v>10</v>
      </c>
      <c r="B15" s="2">
        <v>50000</v>
      </c>
      <c r="C15" s="2">
        <f>SUM('Cash Flow '!B18:G18)</f>
        <v>50000</v>
      </c>
      <c r="D15" s="2">
        <f>B15-C15</f>
        <v>0</v>
      </c>
      <c r="E15" s="2">
        <v>50000</v>
      </c>
      <c r="F15" s="2">
        <v>50000</v>
      </c>
    </row>
    <row r="16" spans="1:6" ht="9" customHeight="1" x14ac:dyDescent="0.2">
      <c r="B16" s="2"/>
      <c r="D16" s="2"/>
      <c r="E16" s="2"/>
      <c r="F16" s="2"/>
    </row>
    <row r="17" spans="1:6" x14ac:dyDescent="0.2">
      <c r="A17" s="1" t="s">
        <v>11</v>
      </c>
      <c r="B17" s="3">
        <f>SUM(B7:B15)</f>
        <v>300000</v>
      </c>
      <c r="C17" s="3">
        <f>SUM(C7:C15)</f>
        <v>289000</v>
      </c>
      <c r="D17" s="2"/>
      <c r="E17" s="3">
        <f>SUM(E7:E15)</f>
        <v>470000</v>
      </c>
      <c r="F17" s="3">
        <f>SUM(F7:F15)</f>
        <v>490000</v>
      </c>
    </row>
    <row r="18" spans="1:6" x14ac:dyDescent="0.2">
      <c r="B18" s="2"/>
      <c r="D18" s="2"/>
      <c r="E18" s="2"/>
      <c r="F18" s="2"/>
    </row>
    <row r="19" spans="1:6" x14ac:dyDescent="0.2">
      <c r="A19" s="1" t="s">
        <v>12</v>
      </c>
      <c r="B19" s="3"/>
      <c r="D19" s="2"/>
      <c r="E19" s="2"/>
      <c r="F19" s="2"/>
    </row>
    <row r="20" spans="1:6" ht="8" customHeight="1" x14ac:dyDescent="0.2">
      <c r="B20" s="2"/>
      <c r="D20" s="2"/>
      <c r="E20" s="2"/>
      <c r="F20" s="2"/>
    </row>
    <row r="21" spans="1:6" x14ac:dyDescent="0.2">
      <c r="A21" t="s">
        <v>13</v>
      </c>
      <c r="B21" s="2">
        <v>111000</v>
      </c>
      <c r="C21" s="2">
        <f>SUM('Cash Flow '!B25:G25)</f>
        <v>100000</v>
      </c>
      <c r="D21" s="2">
        <f>B21-C21</f>
        <v>11000</v>
      </c>
      <c r="E21" s="2">
        <v>225000</v>
      </c>
      <c r="F21" s="2">
        <v>236000</v>
      </c>
    </row>
    <row r="22" spans="1:6" x14ac:dyDescent="0.2">
      <c r="A22" t="s">
        <v>19</v>
      </c>
      <c r="B22" s="2">
        <v>25000</v>
      </c>
      <c r="C22" s="2">
        <f>SUM('Cash Flow '!B26:G26)</f>
        <v>20000</v>
      </c>
      <c r="D22" s="2">
        <f>B22-C22</f>
        <v>5000</v>
      </c>
      <c r="E22" s="2">
        <v>50000</v>
      </c>
      <c r="F22" s="2">
        <v>48000</v>
      </c>
    </row>
    <row r="23" spans="1:6" ht="9" customHeight="1" x14ac:dyDescent="0.2">
      <c r="B23" s="2"/>
      <c r="D23" s="2"/>
      <c r="E23" s="2"/>
      <c r="F23" s="2"/>
    </row>
    <row r="24" spans="1:6" x14ac:dyDescent="0.2">
      <c r="A24" t="s">
        <v>14</v>
      </c>
      <c r="B24" s="2">
        <v>51000</v>
      </c>
      <c r="C24" s="2">
        <f>SUM('Cash Flow '!B28:G28)</f>
        <v>50000.000000000007</v>
      </c>
      <c r="D24" s="2">
        <f>B24-C24</f>
        <v>999.99999999999272</v>
      </c>
      <c r="E24" s="2">
        <v>100000</v>
      </c>
      <c r="F24" s="2">
        <v>102000</v>
      </c>
    </row>
    <row r="25" spans="1:6" x14ac:dyDescent="0.2">
      <c r="A25" t="s">
        <v>15</v>
      </c>
      <c r="B25" s="2">
        <v>40000</v>
      </c>
      <c r="C25" s="2">
        <f>SUM('Cash Flow '!B29:G29)</f>
        <v>50000</v>
      </c>
      <c r="D25" s="2">
        <f>B25-C25</f>
        <v>-10000</v>
      </c>
      <c r="E25" s="2">
        <v>60000</v>
      </c>
      <c r="F25" s="2">
        <v>58000</v>
      </c>
    </row>
    <row r="26" spans="1:6" x14ac:dyDescent="0.2">
      <c r="A26" t="s">
        <v>16</v>
      </c>
      <c r="B26" s="2">
        <v>14000</v>
      </c>
      <c r="C26" s="2">
        <f>SUM('Cash Flow '!B30:G30)</f>
        <v>15000</v>
      </c>
      <c r="D26" s="2">
        <f>B26-C26</f>
        <v>-1000</v>
      </c>
      <c r="E26" s="2">
        <v>25000</v>
      </c>
      <c r="F26" s="2">
        <v>28000</v>
      </c>
    </row>
    <row r="27" spans="1:6" x14ac:dyDescent="0.2">
      <c r="A27" t="s">
        <v>17</v>
      </c>
      <c r="B27" s="2">
        <v>5000</v>
      </c>
      <c r="C27" s="2">
        <f>SUM('Cash Flow '!B31:G31)</f>
        <v>5000</v>
      </c>
      <c r="D27" s="2">
        <f>B27-C27</f>
        <v>0</v>
      </c>
      <c r="E27" s="2">
        <v>10000</v>
      </c>
      <c r="F27" s="2">
        <v>10000</v>
      </c>
    </row>
    <row r="28" spans="1:6" ht="7" customHeight="1" x14ac:dyDescent="0.2">
      <c r="B28" s="2"/>
      <c r="D28" s="2"/>
      <c r="E28" s="2"/>
      <c r="F28" s="2"/>
    </row>
    <row r="29" spans="1:6" x14ac:dyDescent="0.2">
      <c r="A29" s="1" t="s">
        <v>28</v>
      </c>
      <c r="B29" s="3">
        <f>SUM(B21:B28)</f>
        <v>246000</v>
      </c>
      <c r="C29" s="3">
        <f>SUM(C21:C28)</f>
        <v>240000</v>
      </c>
      <c r="D29" s="2"/>
      <c r="E29" s="3">
        <f>SUM(E21:E28)</f>
        <v>470000</v>
      </c>
      <c r="F29" s="3">
        <f>SUM(F21:F28)</f>
        <v>482000</v>
      </c>
    </row>
    <row r="30" spans="1:6" x14ac:dyDescent="0.2">
      <c r="B30" s="2"/>
      <c r="D30" s="2"/>
      <c r="E30" s="2"/>
      <c r="F30" s="2"/>
    </row>
    <row r="31" spans="1:6" x14ac:dyDescent="0.2">
      <c r="A31" s="1" t="s">
        <v>18</v>
      </c>
      <c r="B31" s="3"/>
      <c r="D31" s="2"/>
      <c r="E31" s="3">
        <f>E17 - E29</f>
        <v>0</v>
      </c>
      <c r="F31" s="3">
        <f>F17 - F29</f>
        <v>8000</v>
      </c>
    </row>
  </sheetData>
  <mergeCells count="1">
    <mergeCell ref="B4:F4"/>
  </mergeCells>
  <printOptions gridLines="1"/>
  <pageMargins left="0.7" right="0.7" top="0.75" bottom="0.75" header="0.3" footer="0.3"/>
  <pageSetup scale="8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tabSelected="1" zoomScale="75" zoomScaleNormal="75" workbookViewId="0">
      <selection activeCell="P40" sqref="P40"/>
    </sheetView>
  </sheetViews>
  <sheetFormatPr baseColWidth="10" defaultColWidth="23.5" defaultRowHeight="16" x14ac:dyDescent="0.2"/>
  <cols>
    <col min="1" max="1" width="27.5" style="4" customWidth="1"/>
    <col min="2" max="13" width="11.33203125" style="4" customWidth="1"/>
    <col min="14" max="14" width="13.6640625" style="5" customWidth="1"/>
    <col min="15" max="15" width="12.1640625" style="4" customWidth="1"/>
    <col min="16" max="16384" width="23.5" style="4"/>
  </cols>
  <sheetData>
    <row r="1" spans="1:15" x14ac:dyDescent="0.2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x14ac:dyDescent="0.2">
      <c r="A2" s="5" t="s">
        <v>2</v>
      </c>
      <c r="B2" s="5" t="s">
        <v>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7" customHeight="1" x14ac:dyDescent="0.2"/>
    <row r="5" spans="1:1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5" x14ac:dyDescent="0.2">
      <c r="B6" s="8" t="s">
        <v>39</v>
      </c>
      <c r="C6" s="8" t="s">
        <v>40</v>
      </c>
      <c r="D6" s="8" t="s">
        <v>41</v>
      </c>
      <c r="E6" s="8" t="s">
        <v>42</v>
      </c>
      <c r="F6" s="8" t="s">
        <v>43</v>
      </c>
      <c r="G6" s="8" t="s">
        <v>44</v>
      </c>
      <c r="H6" s="8" t="s">
        <v>45</v>
      </c>
      <c r="I6" s="8" t="s">
        <v>46</v>
      </c>
      <c r="J6" s="8" t="s">
        <v>47</v>
      </c>
      <c r="K6" s="8" t="s">
        <v>48</v>
      </c>
      <c r="L6" s="8" t="s">
        <v>49</v>
      </c>
      <c r="M6" s="8" t="s">
        <v>50</v>
      </c>
      <c r="N6" s="14" t="s">
        <v>68</v>
      </c>
      <c r="O6" s="16" t="s">
        <v>72</v>
      </c>
    </row>
    <row r="7" spans="1:15" x14ac:dyDescent="0.2">
      <c r="A7" s="5" t="s">
        <v>71</v>
      </c>
      <c r="B7" s="17" t="s">
        <v>62</v>
      </c>
      <c r="C7" s="17" t="s">
        <v>62</v>
      </c>
      <c r="D7" s="17" t="s">
        <v>62</v>
      </c>
      <c r="E7" s="17" t="s">
        <v>62</v>
      </c>
      <c r="F7" s="17" t="s">
        <v>62</v>
      </c>
      <c r="G7" s="17" t="s">
        <v>62</v>
      </c>
      <c r="H7" s="8" t="s">
        <v>69</v>
      </c>
      <c r="I7" s="8" t="s">
        <v>69</v>
      </c>
      <c r="J7" s="8" t="s">
        <v>69</v>
      </c>
      <c r="K7" s="8" t="s">
        <v>69</v>
      </c>
      <c r="L7" s="8" t="s">
        <v>69</v>
      </c>
      <c r="M7" s="8" t="s">
        <v>69</v>
      </c>
      <c r="N7" s="3"/>
    </row>
    <row r="8" spans="1:15" ht="9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5" x14ac:dyDescent="0.2">
      <c r="A9" s="4" t="s">
        <v>4</v>
      </c>
      <c r="B9" s="2">
        <v>55000</v>
      </c>
      <c r="C9" s="2">
        <v>10000</v>
      </c>
      <c r="D9" s="2">
        <v>5000</v>
      </c>
      <c r="E9" s="2">
        <v>10000</v>
      </c>
      <c r="F9" s="2">
        <v>3000</v>
      </c>
      <c r="G9" s="2"/>
      <c r="H9" s="2">
        <v>7000</v>
      </c>
      <c r="I9" s="2"/>
      <c r="J9" s="2"/>
      <c r="K9" s="2"/>
      <c r="L9" s="2"/>
      <c r="M9" s="2"/>
      <c r="N9" s="3">
        <f>SUM(B9:M9)</f>
        <v>90000</v>
      </c>
      <c r="O9" s="4">
        <v>100000</v>
      </c>
    </row>
    <row r="10" spans="1:15" x14ac:dyDescent="0.2">
      <c r="A10" s="4" t="s">
        <v>5</v>
      </c>
      <c r="B10" s="2"/>
      <c r="C10" s="2"/>
      <c r="D10" s="2"/>
      <c r="E10" s="2"/>
      <c r="F10" s="2">
        <v>85000</v>
      </c>
      <c r="G10" s="2">
        <v>7000</v>
      </c>
      <c r="H10" s="2"/>
      <c r="I10" s="2">
        <v>53000</v>
      </c>
      <c r="J10" s="2"/>
      <c r="K10" s="2"/>
      <c r="L10" s="2">
        <v>35000</v>
      </c>
      <c r="M10" s="2"/>
      <c r="N10" s="3">
        <f t="shared" ref="N10:N17" si="0">SUM(B10:M10)</f>
        <v>180000</v>
      </c>
      <c r="O10" s="4">
        <v>150000</v>
      </c>
    </row>
    <row r="11" spans="1:15" ht="9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5" x14ac:dyDescent="0.2">
      <c r="A12" s="4" t="s">
        <v>6</v>
      </c>
      <c r="B12" s="2">
        <v>1000</v>
      </c>
      <c r="C12" s="2">
        <v>1000</v>
      </c>
      <c r="D12" s="2">
        <v>2000</v>
      </c>
      <c r="E12" s="2">
        <v>1000</v>
      </c>
      <c r="F12" s="2">
        <v>5000</v>
      </c>
      <c r="G12" s="2">
        <v>15000</v>
      </c>
      <c r="H12" s="2">
        <v>5000</v>
      </c>
      <c r="I12" s="2">
        <v>2000</v>
      </c>
      <c r="J12" s="2">
        <v>2000</v>
      </c>
      <c r="K12" s="2">
        <v>2000</v>
      </c>
      <c r="L12" s="2">
        <v>2000</v>
      </c>
      <c r="M12" s="2">
        <v>2000</v>
      </c>
      <c r="N12" s="3">
        <f t="shared" si="0"/>
        <v>40000</v>
      </c>
      <c r="O12" s="4">
        <v>35000</v>
      </c>
    </row>
    <row r="13" spans="1:15" x14ac:dyDescent="0.2">
      <c r="A13" s="4" t="s">
        <v>7</v>
      </c>
      <c r="B13" s="2"/>
      <c r="C13" s="2"/>
      <c r="D13" s="2"/>
      <c r="E13" s="2">
        <v>5000</v>
      </c>
      <c r="F13" s="2"/>
      <c r="G13" s="2">
        <v>10000</v>
      </c>
      <c r="H13" s="2">
        <v>0</v>
      </c>
      <c r="I13" s="2"/>
      <c r="J13" s="2"/>
      <c r="K13" s="2"/>
      <c r="L13" s="2"/>
      <c r="M13" s="2"/>
      <c r="N13" s="3">
        <f t="shared" si="0"/>
        <v>15000</v>
      </c>
      <c r="O13" s="4">
        <v>15000</v>
      </c>
    </row>
    <row r="14" spans="1:15" x14ac:dyDescent="0.2">
      <c r="A14" s="4" t="s">
        <v>8</v>
      </c>
      <c r="B14" s="2"/>
      <c r="C14" s="2"/>
      <c r="D14" s="2"/>
      <c r="E14" s="2">
        <v>25000</v>
      </c>
      <c r="F14" s="2"/>
      <c r="G14" s="2">
        <v>10000</v>
      </c>
      <c r="H14" s="2"/>
      <c r="I14" s="2">
        <v>0</v>
      </c>
      <c r="J14" s="2"/>
      <c r="K14" s="2"/>
      <c r="L14" s="2">
        <v>5000</v>
      </c>
      <c r="M14" s="2"/>
      <c r="N14" s="3">
        <f t="shared" si="0"/>
        <v>40000</v>
      </c>
      <c r="O14" s="4">
        <v>45000</v>
      </c>
    </row>
    <row r="15" spans="1:15" ht="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</row>
    <row r="16" spans="1:15" x14ac:dyDescent="0.2">
      <c r="A16" s="4" t="s">
        <v>9</v>
      </c>
      <c r="B16" s="2"/>
      <c r="C16" s="2"/>
      <c r="D16" s="2"/>
      <c r="E16" s="2"/>
      <c r="F16" s="2"/>
      <c r="G16" s="2"/>
      <c r="H16" s="2"/>
      <c r="I16" s="2"/>
      <c r="J16" s="2">
        <v>75000</v>
      </c>
      <c r="K16" s="2"/>
      <c r="L16" s="2"/>
      <c r="M16" s="2"/>
      <c r="N16" s="3">
        <f t="shared" si="0"/>
        <v>75000</v>
      </c>
      <c r="O16" s="4">
        <v>75000</v>
      </c>
    </row>
    <row r="17" spans="1:15" x14ac:dyDescent="0.2">
      <c r="A17" s="4" t="s">
        <v>10</v>
      </c>
      <c r="B17" s="2"/>
      <c r="C17" s="2"/>
      <c r="D17" s="2"/>
      <c r="E17" s="2">
        <v>50000</v>
      </c>
      <c r="F17" s="2"/>
      <c r="G17" s="2"/>
      <c r="H17" s="2"/>
      <c r="I17" s="2"/>
      <c r="J17" s="2"/>
      <c r="K17" s="2"/>
      <c r="L17" s="2"/>
      <c r="M17" s="2"/>
      <c r="N17" s="3">
        <f t="shared" si="0"/>
        <v>50000</v>
      </c>
      <c r="O17" s="4">
        <v>50000</v>
      </c>
    </row>
    <row r="18" spans="1:15" ht="9" customHeight="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</row>
    <row r="19" spans="1:15" x14ac:dyDescent="0.2">
      <c r="A19" s="5" t="s">
        <v>75</v>
      </c>
      <c r="B19" s="3">
        <f t="shared" ref="B19:M19" si="1">SUM(B9:B17)</f>
        <v>56000</v>
      </c>
      <c r="C19" s="3">
        <f t="shared" si="1"/>
        <v>11000</v>
      </c>
      <c r="D19" s="3">
        <f t="shared" si="1"/>
        <v>7000</v>
      </c>
      <c r="E19" s="3">
        <f t="shared" si="1"/>
        <v>91000</v>
      </c>
      <c r="F19" s="3">
        <f t="shared" si="1"/>
        <v>93000</v>
      </c>
      <c r="G19" s="3">
        <f t="shared" si="1"/>
        <v>42000</v>
      </c>
      <c r="H19" s="3">
        <f t="shared" si="1"/>
        <v>12000</v>
      </c>
      <c r="I19" s="3">
        <f t="shared" si="1"/>
        <v>55000</v>
      </c>
      <c r="J19" s="3">
        <f t="shared" si="1"/>
        <v>77000</v>
      </c>
      <c r="K19" s="3">
        <f t="shared" si="1"/>
        <v>2000</v>
      </c>
      <c r="L19" s="3">
        <f t="shared" si="1"/>
        <v>42000</v>
      </c>
      <c r="M19" s="3">
        <f t="shared" si="1"/>
        <v>2000</v>
      </c>
      <c r="N19" s="3">
        <f>SUM(N9:N17)</f>
        <v>490000</v>
      </c>
      <c r="O19" s="5">
        <f>SUM(O9:O18)</f>
        <v>470000</v>
      </c>
    </row>
    <row r="20" spans="1:15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1:15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</row>
    <row r="22" spans="1:15" x14ac:dyDescent="0.2">
      <c r="A22" s="5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"/>
    </row>
    <row r="23" spans="1:15" ht="24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</row>
    <row r="24" spans="1:15" x14ac:dyDescent="0.2">
      <c r="A24" s="4" t="s">
        <v>13</v>
      </c>
      <c r="B24" s="2"/>
      <c r="C24" s="2"/>
      <c r="D24" s="2"/>
      <c r="E24" s="2">
        <v>40000</v>
      </c>
      <c r="F24" s="2">
        <v>60000</v>
      </c>
      <c r="G24" s="2">
        <v>11000</v>
      </c>
      <c r="H24" s="2">
        <v>25000</v>
      </c>
      <c r="I24" s="2">
        <v>50000</v>
      </c>
      <c r="J24" s="2"/>
      <c r="K24" s="2">
        <v>15000</v>
      </c>
      <c r="L24" s="2">
        <v>35000</v>
      </c>
      <c r="M24" s="2"/>
      <c r="N24" s="3">
        <f>SUM(B24:M24)</f>
        <v>236000</v>
      </c>
      <c r="O24" s="4">
        <v>225000</v>
      </c>
    </row>
    <row r="25" spans="1:15" x14ac:dyDescent="0.2">
      <c r="A25" s="4" t="s">
        <v>19</v>
      </c>
      <c r="B25" s="2"/>
      <c r="C25" s="2"/>
      <c r="D25" s="2"/>
      <c r="E25" s="2">
        <v>20000</v>
      </c>
      <c r="F25" s="2">
        <v>5000</v>
      </c>
      <c r="G25" s="2"/>
      <c r="H25" s="2"/>
      <c r="I25" s="2">
        <v>11500</v>
      </c>
      <c r="J25" s="2"/>
      <c r="K25" s="2"/>
      <c r="L25" s="2">
        <v>11500</v>
      </c>
      <c r="M25" s="2"/>
      <c r="N25" s="3">
        <f t="shared" ref="N25:N30" si="2">SUM(B25:M25)</f>
        <v>48000</v>
      </c>
      <c r="O25" s="4">
        <v>50000</v>
      </c>
    </row>
    <row r="26" spans="1:15" ht="9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</row>
    <row r="27" spans="1:15" x14ac:dyDescent="0.2">
      <c r="A27" s="4" t="s">
        <v>14</v>
      </c>
      <c r="B27" s="2">
        <v>8500</v>
      </c>
      <c r="C27" s="2">
        <v>8500</v>
      </c>
      <c r="D27" s="2">
        <v>8500</v>
      </c>
      <c r="E27" s="2">
        <v>8500</v>
      </c>
      <c r="F27" s="2">
        <v>8500</v>
      </c>
      <c r="G27" s="2">
        <v>8500</v>
      </c>
      <c r="H27" s="2">
        <v>8500</v>
      </c>
      <c r="I27" s="2">
        <v>8500</v>
      </c>
      <c r="J27" s="2">
        <v>8500</v>
      </c>
      <c r="K27" s="2">
        <v>8500</v>
      </c>
      <c r="L27" s="2">
        <v>8500</v>
      </c>
      <c r="M27" s="2">
        <v>8500</v>
      </c>
      <c r="N27" s="3">
        <f t="shared" si="2"/>
        <v>102000</v>
      </c>
      <c r="O27" s="4">
        <v>100000</v>
      </c>
    </row>
    <row r="28" spans="1:15" x14ac:dyDescent="0.2">
      <c r="A28" s="4" t="s">
        <v>15</v>
      </c>
      <c r="B28" s="2">
        <v>25000</v>
      </c>
      <c r="C28" s="2">
        <v>5000</v>
      </c>
      <c r="D28" s="2"/>
      <c r="E28" s="2">
        <v>10000</v>
      </c>
      <c r="F28" s="2"/>
      <c r="G28" s="2"/>
      <c r="H28" s="2">
        <v>10000</v>
      </c>
      <c r="I28" s="2">
        <v>4000</v>
      </c>
      <c r="J28" s="2"/>
      <c r="K28" s="2"/>
      <c r="L28" s="2">
        <v>4000</v>
      </c>
      <c r="M28" s="2"/>
      <c r="N28" s="3">
        <f t="shared" si="2"/>
        <v>58000</v>
      </c>
      <c r="O28" s="4">
        <v>60000</v>
      </c>
    </row>
    <row r="29" spans="1:15" x14ac:dyDescent="0.2">
      <c r="A29" s="4" t="s">
        <v>16</v>
      </c>
      <c r="B29" s="2"/>
      <c r="C29" s="2"/>
      <c r="D29" s="2"/>
      <c r="E29" s="2"/>
      <c r="F29" s="2"/>
      <c r="G29" s="2">
        <v>14000</v>
      </c>
      <c r="H29" s="2"/>
      <c r="I29" s="2"/>
      <c r="J29" s="2">
        <v>4000</v>
      </c>
      <c r="K29" s="2"/>
      <c r="L29" s="2"/>
      <c r="M29" s="2">
        <v>10000</v>
      </c>
      <c r="N29" s="3">
        <f t="shared" si="2"/>
        <v>28000</v>
      </c>
      <c r="O29" s="4">
        <v>25000</v>
      </c>
    </row>
    <row r="30" spans="1:15" x14ac:dyDescent="0.2">
      <c r="A30" s="4" t="s">
        <v>17</v>
      </c>
      <c r="B30" s="2">
        <f>10000/12</f>
        <v>833.33333333333337</v>
      </c>
      <c r="C30" s="2">
        <f t="shared" ref="C30:M30" si="3">10000/12</f>
        <v>833.33333333333337</v>
      </c>
      <c r="D30" s="2">
        <f t="shared" si="3"/>
        <v>833.33333333333337</v>
      </c>
      <c r="E30" s="2">
        <f t="shared" si="3"/>
        <v>833.33333333333337</v>
      </c>
      <c r="F30" s="2">
        <f t="shared" si="3"/>
        <v>833.33333333333337</v>
      </c>
      <c r="G30" s="2">
        <f t="shared" si="3"/>
        <v>833.33333333333337</v>
      </c>
      <c r="H30" s="2">
        <f t="shared" si="3"/>
        <v>833.33333333333337</v>
      </c>
      <c r="I30" s="2">
        <f t="shared" si="3"/>
        <v>833.33333333333337</v>
      </c>
      <c r="J30" s="2">
        <f t="shared" si="3"/>
        <v>833.33333333333337</v>
      </c>
      <c r="K30" s="2">
        <f t="shared" si="3"/>
        <v>833.33333333333337</v>
      </c>
      <c r="L30" s="2">
        <f t="shared" si="3"/>
        <v>833.33333333333337</v>
      </c>
      <c r="M30" s="2">
        <f t="shared" si="3"/>
        <v>833.33333333333337</v>
      </c>
      <c r="N30" s="3">
        <f t="shared" si="2"/>
        <v>10000</v>
      </c>
      <c r="O30" s="4">
        <v>10000</v>
      </c>
    </row>
    <row r="31" spans="1:15" ht="7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</row>
    <row r="32" spans="1:15" x14ac:dyDescent="0.2">
      <c r="A32" s="5" t="s">
        <v>73</v>
      </c>
      <c r="B32" s="3">
        <f t="shared" ref="B32:O32" si="4">SUM(B24:B31)</f>
        <v>34333.333333333336</v>
      </c>
      <c r="C32" s="3">
        <f t="shared" si="4"/>
        <v>14333.333333333334</v>
      </c>
      <c r="D32" s="3">
        <f t="shared" si="4"/>
        <v>9333.3333333333339</v>
      </c>
      <c r="E32" s="3">
        <f t="shared" si="4"/>
        <v>79333.333333333328</v>
      </c>
      <c r="F32" s="3">
        <f t="shared" si="4"/>
        <v>74333.333333333328</v>
      </c>
      <c r="G32" s="3">
        <f t="shared" si="4"/>
        <v>34333.333333333336</v>
      </c>
      <c r="H32" s="3">
        <f t="shared" si="4"/>
        <v>44333.333333333336</v>
      </c>
      <c r="I32" s="3">
        <f t="shared" si="4"/>
        <v>74833.333333333328</v>
      </c>
      <c r="J32" s="3">
        <f t="shared" si="4"/>
        <v>13333.333333333334</v>
      </c>
      <c r="K32" s="3">
        <f t="shared" si="4"/>
        <v>24333.333333333332</v>
      </c>
      <c r="L32" s="3">
        <f t="shared" si="4"/>
        <v>59833.333333333336</v>
      </c>
      <c r="M32" s="3">
        <f t="shared" si="4"/>
        <v>19333.333333333332</v>
      </c>
      <c r="N32" s="3">
        <f t="shared" si="4"/>
        <v>482000</v>
      </c>
      <c r="O32" s="5">
        <f t="shared" si="4"/>
        <v>470000</v>
      </c>
    </row>
    <row r="33" spans="1:1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</row>
    <row r="34" spans="1:15" x14ac:dyDescent="0.2">
      <c r="A34" s="5" t="s">
        <v>76</v>
      </c>
      <c r="B34" s="3">
        <f t="shared" ref="B34:N34" si="5">B19-B32</f>
        <v>21666.666666666664</v>
      </c>
      <c r="C34" s="3">
        <f t="shared" si="5"/>
        <v>-3333.3333333333339</v>
      </c>
      <c r="D34" s="3">
        <f t="shared" si="5"/>
        <v>-2333.3333333333339</v>
      </c>
      <c r="E34" s="3">
        <f t="shared" si="5"/>
        <v>11666.666666666672</v>
      </c>
      <c r="F34" s="3">
        <f t="shared" si="5"/>
        <v>18666.666666666672</v>
      </c>
      <c r="G34" s="3">
        <f t="shared" si="5"/>
        <v>7666.6666666666642</v>
      </c>
      <c r="H34" s="3">
        <f t="shared" si="5"/>
        <v>-32333.333333333336</v>
      </c>
      <c r="I34" s="3">
        <f t="shared" si="5"/>
        <v>-19833.333333333328</v>
      </c>
      <c r="J34" s="3">
        <f t="shared" si="5"/>
        <v>63666.666666666664</v>
      </c>
      <c r="K34" s="3">
        <f t="shared" si="5"/>
        <v>-22333.333333333332</v>
      </c>
      <c r="L34" s="3">
        <f t="shared" si="5"/>
        <v>-17833.333333333336</v>
      </c>
      <c r="M34" s="3">
        <f t="shared" si="5"/>
        <v>-17333.333333333332</v>
      </c>
      <c r="N34" s="18">
        <f t="shared" si="5"/>
        <v>8000</v>
      </c>
      <c r="O34" s="19">
        <f>+O19-O32</f>
        <v>0</v>
      </c>
    </row>
    <row r="35" spans="1:15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</row>
    <row r="36" spans="1:15" s="10" customFormat="1" x14ac:dyDescent="0.2">
      <c r="A36" s="10" t="s">
        <v>74</v>
      </c>
      <c r="B36" s="7">
        <f>+B34</f>
        <v>21666.666666666664</v>
      </c>
      <c r="C36" s="7">
        <f>+B36+C34</f>
        <v>18333.333333333328</v>
      </c>
      <c r="D36" s="7">
        <f t="shared" ref="D36:M36" si="6">+C36+D34</f>
        <v>15999.999999999995</v>
      </c>
      <c r="E36" s="7">
        <f t="shared" si="6"/>
        <v>27666.666666666664</v>
      </c>
      <c r="F36" s="7">
        <f t="shared" si="6"/>
        <v>46333.333333333336</v>
      </c>
      <c r="G36" s="7">
        <f t="shared" si="6"/>
        <v>54000</v>
      </c>
      <c r="H36" s="7">
        <f t="shared" si="6"/>
        <v>21666.666666666664</v>
      </c>
      <c r="I36" s="7">
        <f t="shared" si="6"/>
        <v>1833.3333333333358</v>
      </c>
      <c r="J36" s="7">
        <f t="shared" si="6"/>
        <v>65500</v>
      </c>
      <c r="K36" s="7">
        <f t="shared" si="6"/>
        <v>43166.666666666672</v>
      </c>
      <c r="L36" s="7">
        <f t="shared" si="6"/>
        <v>25333.333333333336</v>
      </c>
      <c r="M36" s="7">
        <f t="shared" si="6"/>
        <v>8000.0000000000036</v>
      </c>
      <c r="N36" s="15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9"/>
  <sheetViews>
    <sheetView zoomScale="90" zoomScaleNormal="90" workbookViewId="0">
      <selection activeCell="O22" sqref="O22"/>
    </sheetView>
  </sheetViews>
  <sheetFormatPr baseColWidth="10" defaultColWidth="23.5" defaultRowHeight="16" x14ac:dyDescent="0.2"/>
  <cols>
    <col min="1" max="1" width="27.5" style="4" customWidth="1"/>
    <col min="2" max="13" width="11.33203125" style="4" customWidth="1"/>
    <col min="14" max="14" width="13.6640625" style="4" customWidth="1"/>
    <col min="15" max="15" width="35" style="4" customWidth="1"/>
    <col min="16" max="16384" width="23.5" style="4"/>
  </cols>
  <sheetData>
    <row r="1" spans="1:15" x14ac:dyDescent="0.2">
      <c r="A1" s="5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x14ac:dyDescent="0.2">
      <c r="A2" s="5" t="s">
        <v>2</v>
      </c>
      <c r="B2" s="5" t="s">
        <v>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7" customHeight="1" x14ac:dyDescent="0.2"/>
    <row r="5" spans="1:15" s="10" customFormat="1" x14ac:dyDescent="0.2">
      <c r="A5" s="10" t="s">
        <v>54</v>
      </c>
      <c r="B5" s="7">
        <v>8000</v>
      </c>
      <c r="C5" s="7">
        <f>B39</f>
        <v>14833.333333333328</v>
      </c>
      <c r="D5" s="7">
        <f t="shared" ref="D5:M5" si="0">C39</f>
        <v>11666.666666666661</v>
      </c>
      <c r="E5" s="7">
        <f t="shared" si="0"/>
        <v>8499.9999999999927</v>
      </c>
      <c r="F5" s="7">
        <f t="shared" si="0"/>
        <v>55333.333333333336</v>
      </c>
      <c r="G5" s="7">
        <f t="shared" si="0"/>
        <v>47666.666666666679</v>
      </c>
      <c r="H5" s="7">
        <f t="shared" si="0"/>
        <v>43500.000000000015</v>
      </c>
      <c r="I5" s="7">
        <f t="shared" si="0"/>
        <v>29333.333333333343</v>
      </c>
      <c r="J5" s="7">
        <f t="shared" si="0"/>
        <v>1166.6666666666861</v>
      </c>
      <c r="K5" s="7">
        <f t="shared" si="0"/>
        <v>68000.000000000015</v>
      </c>
      <c r="L5" s="7">
        <f t="shared" si="0"/>
        <v>64833.333333333343</v>
      </c>
      <c r="M5" s="7">
        <f t="shared" si="0"/>
        <v>41666.666666666672</v>
      </c>
      <c r="N5" s="7"/>
    </row>
    <row r="6" spans="1:1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2">
      <c r="A7" s="5" t="s">
        <v>57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14" t="s">
        <v>68</v>
      </c>
    </row>
    <row r="8" spans="1:15" x14ac:dyDescent="0.2">
      <c r="A8" s="5"/>
      <c r="B8" s="8" t="s">
        <v>62</v>
      </c>
      <c r="C8" s="8" t="s">
        <v>62</v>
      </c>
      <c r="D8" s="8" t="s">
        <v>62</v>
      </c>
      <c r="E8" s="8" t="s">
        <v>62</v>
      </c>
      <c r="F8" s="8" t="s">
        <v>62</v>
      </c>
      <c r="G8" s="8" t="s">
        <v>62</v>
      </c>
      <c r="H8" s="8" t="s">
        <v>63</v>
      </c>
      <c r="I8" s="8" t="s">
        <v>63</v>
      </c>
      <c r="J8" s="8" t="s">
        <v>63</v>
      </c>
      <c r="K8" s="8" t="s">
        <v>63</v>
      </c>
      <c r="L8" s="8" t="s">
        <v>63</v>
      </c>
      <c r="M8" s="8" t="s">
        <v>63</v>
      </c>
      <c r="N8" s="3"/>
    </row>
    <row r="9" spans="1:15" ht="9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x14ac:dyDescent="0.2">
      <c r="A10" s="4" t="s">
        <v>4</v>
      </c>
      <c r="B10" s="2">
        <v>40000</v>
      </c>
      <c r="C10" s="2">
        <v>10000</v>
      </c>
      <c r="D10" s="2">
        <v>5000</v>
      </c>
      <c r="E10" s="2">
        <v>25000</v>
      </c>
      <c r="F10" s="2">
        <v>15000</v>
      </c>
      <c r="G10" s="2">
        <v>5000</v>
      </c>
      <c r="H10" s="2"/>
      <c r="I10" s="2"/>
      <c r="J10" s="2"/>
      <c r="K10" s="11">
        <v>10000</v>
      </c>
      <c r="L10" s="12">
        <v>10000</v>
      </c>
      <c r="M10" s="12">
        <v>10000</v>
      </c>
      <c r="N10" s="2">
        <f>SUM(B10:M10)</f>
        <v>130000</v>
      </c>
      <c r="O10" s="13" t="s">
        <v>64</v>
      </c>
    </row>
    <row r="11" spans="1:15" x14ac:dyDescent="0.2">
      <c r="A11" s="4" t="s">
        <v>5</v>
      </c>
      <c r="B11" s="2"/>
      <c r="C11" s="2"/>
      <c r="D11" s="2"/>
      <c r="E11" s="2">
        <v>20000</v>
      </c>
      <c r="F11" s="2">
        <v>55000</v>
      </c>
      <c r="G11" s="2"/>
      <c r="H11" s="2">
        <v>10000</v>
      </c>
      <c r="I11" s="2">
        <v>40000</v>
      </c>
      <c r="J11" s="2"/>
      <c r="K11" s="2">
        <v>5000</v>
      </c>
      <c r="L11" s="2">
        <v>20000</v>
      </c>
      <c r="M11" s="2"/>
      <c r="N11" s="2">
        <f>SUM(B11:M11)</f>
        <v>150000</v>
      </c>
    </row>
    <row r="12" spans="1:15" ht="9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2">
      <c r="A13" s="4" t="s">
        <v>6</v>
      </c>
      <c r="B13" s="2">
        <v>1000</v>
      </c>
      <c r="C13" s="2">
        <v>1000</v>
      </c>
      <c r="D13" s="2">
        <v>1000</v>
      </c>
      <c r="E13" s="2">
        <v>1000</v>
      </c>
      <c r="F13" s="2">
        <v>5000</v>
      </c>
      <c r="G13" s="2">
        <v>15000</v>
      </c>
      <c r="H13" s="2">
        <v>5000</v>
      </c>
      <c r="I13" s="2">
        <v>1000</v>
      </c>
      <c r="J13" s="2">
        <v>1000</v>
      </c>
      <c r="K13" s="2">
        <v>1000</v>
      </c>
      <c r="L13" s="2">
        <v>1000</v>
      </c>
      <c r="M13" s="2">
        <v>2000</v>
      </c>
      <c r="N13" s="2">
        <f>SUM(B13:M13)</f>
        <v>35000</v>
      </c>
    </row>
    <row r="14" spans="1:15" x14ac:dyDescent="0.2">
      <c r="A14" s="4" t="s">
        <v>7</v>
      </c>
      <c r="B14" s="2"/>
      <c r="C14" s="2"/>
      <c r="D14" s="2"/>
      <c r="E14" s="2">
        <v>5000</v>
      </c>
      <c r="F14" s="2"/>
      <c r="G14" s="2"/>
      <c r="H14" s="2">
        <v>5000</v>
      </c>
      <c r="I14" s="2"/>
      <c r="J14" s="2"/>
      <c r="K14" s="2">
        <v>5000</v>
      </c>
      <c r="L14" s="2"/>
      <c r="M14" s="2"/>
      <c r="N14" s="2">
        <v>15000</v>
      </c>
    </row>
    <row r="15" spans="1:15" x14ac:dyDescent="0.2">
      <c r="A15" s="4" t="s">
        <v>8</v>
      </c>
      <c r="B15" s="2"/>
      <c r="C15" s="2"/>
      <c r="D15" s="2"/>
      <c r="E15" s="2">
        <v>25000</v>
      </c>
      <c r="F15" s="2"/>
      <c r="G15" s="2"/>
      <c r="H15" s="2"/>
      <c r="I15" s="2">
        <v>10000</v>
      </c>
      <c r="J15" s="2"/>
      <c r="K15" s="2"/>
      <c r="L15" s="2">
        <v>10000</v>
      </c>
      <c r="M15" s="2"/>
      <c r="N15" s="2">
        <v>45000</v>
      </c>
    </row>
    <row r="16" spans="1:15" ht="8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4" t="s">
        <v>9</v>
      </c>
      <c r="B17" s="2"/>
      <c r="C17" s="2"/>
      <c r="D17" s="2"/>
      <c r="E17" s="2"/>
      <c r="F17" s="2"/>
      <c r="G17" s="2"/>
      <c r="H17" s="2"/>
      <c r="I17" s="2"/>
      <c r="J17" s="2">
        <v>75000</v>
      </c>
      <c r="K17" s="2"/>
      <c r="L17" s="2"/>
      <c r="M17" s="2"/>
      <c r="N17" s="2">
        <v>75000</v>
      </c>
    </row>
    <row r="18" spans="1:14" x14ac:dyDescent="0.2">
      <c r="A18" s="4" t="s">
        <v>10</v>
      </c>
      <c r="B18" s="2"/>
      <c r="C18" s="2"/>
      <c r="D18" s="2"/>
      <c r="E18" s="2">
        <v>50000</v>
      </c>
      <c r="F18" s="2"/>
      <c r="G18" s="2"/>
      <c r="H18" s="2"/>
      <c r="I18" s="2"/>
      <c r="J18" s="2"/>
      <c r="K18" s="2"/>
      <c r="L18" s="2"/>
      <c r="M18" s="2"/>
      <c r="N18" s="2">
        <v>50000</v>
      </c>
    </row>
    <row r="19" spans="1:14" ht="9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5" t="s">
        <v>58</v>
      </c>
      <c r="B20" s="3">
        <f t="shared" ref="B20:J20" si="1">SUM(B10:B18)</f>
        <v>41000</v>
      </c>
      <c r="C20" s="3">
        <f t="shared" si="1"/>
        <v>11000</v>
      </c>
      <c r="D20" s="3">
        <f t="shared" si="1"/>
        <v>6000</v>
      </c>
      <c r="E20" s="3">
        <f t="shared" si="1"/>
        <v>126000</v>
      </c>
      <c r="F20" s="3">
        <f t="shared" si="1"/>
        <v>75000</v>
      </c>
      <c r="G20" s="3">
        <f t="shared" si="1"/>
        <v>20000</v>
      </c>
      <c r="H20" s="3">
        <f t="shared" si="1"/>
        <v>20000</v>
      </c>
      <c r="I20" s="3">
        <f t="shared" si="1"/>
        <v>51000</v>
      </c>
      <c r="J20" s="3">
        <f t="shared" si="1"/>
        <v>76000</v>
      </c>
      <c r="K20" s="3">
        <f t="shared" ref="K20:M20" si="2">SUM(K10:K18)</f>
        <v>21000</v>
      </c>
      <c r="L20" s="3">
        <f t="shared" si="2"/>
        <v>41000</v>
      </c>
      <c r="M20" s="3">
        <f t="shared" si="2"/>
        <v>12000</v>
      </c>
      <c r="N20" s="3">
        <f>SUM(N10:N18)</f>
        <v>500000</v>
      </c>
    </row>
    <row r="21" spans="1:1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5" t="s">
        <v>52</v>
      </c>
      <c r="B22" s="8" t="s">
        <v>39</v>
      </c>
      <c r="C22" s="8" t="s">
        <v>40</v>
      </c>
      <c r="D22" s="8" t="s">
        <v>41</v>
      </c>
      <c r="E22" s="8" t="s">
        <v>42</v>
      </c>
      <c r="F22" s="8" t="s">
        <v>43</v>
      </c>
      <c r="G22" s="8" t="s">
        <v>44</v>
      </c>
      <c r="H22" s="8" t="s">
        <v>45</v>
      </c>
      <c r="I22" s="8" t="s">
        <v>46</v>
      </c>
      <c r="J22" s="8" t="s">
        <v>47</v>
      </c>
      <c r="K22" s="8" t="s">
        <v>48</v>
      </c>
      <c r="L22" s="8" t="s">
        <v>49</v>
      </c>
      <c r="M22" s="8" t="s">
        <v>50</v>
      </c>
      <c r="N22" s="14" t="s">
        <v>68</v>
      </c>
    </row>
    <row r="23" spans="1:14" x14ac:dyDescent="0.2">
      <c r="A23" s="5"/>
      <c r="B23" s="8" t="s">
        <v>62</v>
      </c>
      <c r="C23" s="8" t="s">
        <v>62</v>
      </c>
      <c r="D23" s="8" t="s">
        <v>62</v>
      </c>
      <c r="E23" s="8" t="s">
        <v>62</v>
      </c>
      <c r="F23" s="8" t="s">
        <v>62</v>
      </c>
      <c r="G23" s="8" t="s">
        <v>62</v>
      </c>
      <c r="H23" s="8" t="s">
        <v>63</v>
      </c>
      <c r="I23" s="8" t="s">
        <v>63</v>
      </c>
      <c r="J23" s="8" t="s">
        <v>63</v>
      </c>
      <c r="K23" s="8" t="s">
        <v>63</v>
      </c>
      <c r="L23" s="8" t="s">
        <v>63</v>
      </c>
      <c r="M23" s="8" t="s">
        <v>63</v>
      </c>
      <c r="N23" s="3"/>
    </row>
    <row r="24" spans="1:14" ht="24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4" t="s">
        <v>13</v>
      </c>
      <c r="B25" s="2"/>
      <c r="C25" s="2"/>
      <c r="D25" s="2"/>
      <c r="E25" s="2">
        <v>40000</v>
      </c>
      <c r="F25" s="2">
        <v>60000</v>
      </c>
      <c r="G25" s="2"/>
      <c r="H25" s="2">
        <v>25000</v>
      </c>
      <c r="I25" s="2">
        <v>50000</v>
      </c>
      <c r="J25" s="2"/>
      <c r="K25" s="2">
        <v>15000</v>
      </c>
      <c r="L25" s="2">
        <v>35000</v>
      </c>
      <c r="M25" s="2"/>
      <c r="N25" s="2">
        <f>SUM(B25:M25)</f>
        <v>225000</v>
      </c>
    </row>
    <row r="26" spans="1:14" x14ac:dyDescent="0.2">
      <c r="A26" s="4" t="s">
        <v>19</v>
      </c>
      <c r="B26" s="2"/>
      <c r="C26" s="2"/>
      <c r="D26" s="2"/>
      <c r="E26" s="2">
        <v>20000</v>
      </c>
      <c r="F26" s="2"/>
      <c r="G26" s="2"/>
      <c r="H26" s="2"/>
      <c r="I26" s="2">
        <v>15000</v>
      </c>
      <c r="J26" s="2"/>
      <c r="K26" s="2"/>
      <c r="L26" s="2">
        <v>15000</v>
      </c>
      <c r="M26" s="2"/>
      <c r="N26" s="2">
        <v>50000</v>
      </c>
    </row>
    <row r="27" spans="1:14" ht="9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4" t="s">
        <v>14</v>
      </c>
      <c r="B28" s="2">
        <f t="shared" ref="B28:M28" si="3">$N28/12</f>
        <v>8333.3333333333339</v>
      </c>
      <c r="C28" s="2">
        <f t="shared" si="3"/>
        <v>8333.3333333333339</v>
      </c>
      <c r="D28" s="2">
        <f t="shared" si="3"/>
        <v>8333.3333333333339</v>
      </c>
      <c r="E28" s="2">
        <f t="shared" si="3"/>
        <v>8333.3333333333339</v>
      </c>
      <c r="F28" s="2">
        <f t="shared" si="3"/>
        <v>8333.3333333333339</v>
      </c>
      <c r="G28" s="2">
        <f t="shared" si="3"/>
        <v>8333.3333333333339</v>
      </c>
      <c r="H28" s="2">
        <f t="shared" si="3"/>
        <v>8333.3333333333339</v>
      </c>
      <c r="I28" s="2">
        <f t="shared" si="3"/>
        <v>8333.3333333333339</v>
      </c>
      <c r="J28" s="2">
        <f t="shared" si="3"/>
        <v>8333.3333333333339</v>
      </c>
      <c r="K28" s="2">
        <f t="shared" si="3"/>
        <v>8333.3333333333339</v>
      </c>
      <c r="L28" s="2">
        <f t="shared" si="3"/>
        <v>8333.3333333333339</v>
      </c>
      <c r="M28" s="2">
        <f t="shared" si="3"/>
        <v>8333.3333333333339</v>
      </c>
      <c r="N28" s="2">
        <v>100000</v>
      </c>
    </row>
    <row r="29" spans="1:14" x14ac:dyDescent="0.2">
      <c r="A29" s="4" t="s">
        <v>15</v>
      </c>
      <c r="B29" s="2">
        <v>25000</v>
      </c>
      <c r="C29" s="2">
        <v>5000</v>
      </c>
      <c r="D29" s="2"/>
      <c r="E29" s="2">
        <v>10000</v>
      </c>
      <c r="F29" s="2">
        <v>10000</v>
      </c>
      <c r="G29" s="2"/>
      <c r="H29" s="2"/>
      <c r="I29" s="2">
        <v>5000</v>
      </c>
      <c r="J29" s="2"/>
      <c r="K29" s="2"/>
      <c r="L29" s="2">
        <v>5000</v>
      </c>
      <c r="M29" s="2"/>
      <c r="N29" s="2">
        <f>SUM(B29:M29)</f>
        <v>60000</v>
      </c>
    </row>
    <row r="30" spans="1:14" x14ac:dyDescent="0.2">
      <c r="A30" s="4" t="s">
        <v>16</v>
      </c>
      <c r="B30" s="2"/>
      <c r="C30" s="2"/>
      <c r="D30" s="2"/>
      <c r="E30" s="2"/>
      <c r="F30" s="2"/>
      <c r="G30" s="2">
        <v>15000</v>
      </c>
      <c r="H30" s="2"/>
      <c r="I30" s="2"/>
      <c r="J30" s="2"/>
      <c r="K30" s="2"/>
      <c r="L30" s="2"/>
      <c r="M30" s="2">
        <v>10000</v>
      </c>
      <c r="N30" s="2">
        <f t="shared" ref="N30:N33" si="4">SUM(B30:M30)</f>
        <v>25000</v>
      </c>
    </row>
    <row r="31" spans="1:14" x14ac:dyDescent="0.2">
      <c r="A31" s="4" t="s">
        <v>17</v>
      </c>
      <c r="B31" s="2">
        <f t="shared" ref="B31:M31" si="5">$N31/12</f>
        <v>833.33333333333337</v>
      </c>
      <c r="C31" s="2">
        <f t="shared" si="5"/>
        <v>833.33333333333337</v>
      </c>
      <c r="D31" s="2">
        <f t="shared" si="5"/>
        <v>833.33333333333337</v>
      </c>
      <c r="E31" s="2">
        <f t="shared" si="5"/>
        <v>833.33333333333337</v>
      </c>
      <c r="F31" s="2">
        <f t="shared" si="5"/>
        <v>833.33333333333337</v>
      </c>
      <c r="G31" s="2">
        <f t="shared" si="5"/>
        <v>833.33333333333337</v>
      </c>
      <c r="H31" s="2">
        <f t="shared" si="5"/>
        <v>833.33333333333337</v>
      </c>
      <c r="I31" s="2">
        <f t="shared" si="5"/>
        <v>833.33333333333337</v>
      </c>
      <c r="J31" s="2">
        <f t="shared" si="5"/>
        <v>833.33333333333337</v>
      </c>
      <c r="K31" s="2">
        <f t="shared" si="5"/>
        <v>833.33333333333337</v>
      </c>
      <c r="L31" s="2">
        <f t="shared" si="5"/>
        <v>833.33333333333337</v>
      </c>
      <c r="M31" s="2">
        <f t="shared" si="5"/>
        <v>833.33333333333337</v>
      </c>
      <c r="N31" s="2">
        <v>10000</v>
      </c>
    </row>
    <row r="32" spans="1:14" ht="7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4" t="s">
        <v>67</v>
      </c>
      <c r="B33" s="2"/>
      <c r="C33" s="2"/>
      <c r="D33" s="2"/>
      <c r="E33" s="2"/>
      <c r="F33" s="2">
        <v>3500</v>
      </c>
      <c r="G33" s="2"/>
      <c r="H33" s="2"/>
      <c r="I33" s="2"/>
      <c r="J33" s="2"/>
      <c r="K33" s="2"/>
      <c r="L33" s="2"/>
      <c r="M33" s="2"/>
      <c r="N33" s="2">
        <f t="shared" si="4"/>
        <v>3500</v>
      </c>
    </row>
    <row r="34" spans="1:14" ht="7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5" t="s">
        <v>53</v>
      </c>
      <c r="B35" s="3">
        <f t="shared" ref="B35:E35" si="6">SUM(B25:B34)</f>
        <v>34166.666666666672</v>
      </c>
      <c r="C35" s="3">
        <f t="shared" si="6"/>
        <v>14166.666666666668</v>
      </c>
      <c r="D35" s="3">
        <f t="shared" si="6"/>
        <v>9166.6666666666679</v>
      </c>
      <c r="E35" s="3">
        <f t="shared" si="6"/>
        <v>79166.666666666657</v>
      </c>
      <c r="F35" s="3">
        <f>SUM(F25:F34)</f>
        <v>82666.666666666657</v>
      </c>
      <c r="G35" s="3">
        <f t="shared" ref="G35:N35" si="7">SUM(G25:G34)</f>
        <v>24166.666666666668</v>
      </c>
      <c r="H35" s="3">
        <f t="shared" si="7"/>
        <v>34166.666666666672</v>
      </c>
      <c r="I35" s="3">
        <f t="shared" si="7"/>
        <v>79166.666666666657</v>
      </c>
      <c r="J35" s="3">
        <f t="shared" si="7"/>
        <v>9166.6666666666679</v>
      </c>
      <c r="K35" s="3">
        <f t="shared" si="7"/>
        <v>24166.666666666668</v>
      </c>
      <c r="L35" s="3">
        <f t="shared" si="7"/>
        <v>64166.666666666672</v>
      </c>
      <c r="M35" s="3">
        <f t="shared" si="7"/>
        <v>19166.666666666668</v>
      </c>
      <c r="N35" s="3">
        <f t="shared" si="7"/>
        <v>473500</v>
      </c>
    </row>
    <row r="36" spans="1:14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5" t="s">
        <v>55</v>
      </c>
      <c r="B37" s="3">
        <f>B20-B35</f>
        <v>6833.3333333333285</v>
      </c>
      <c r="C37" s="3">
        <f>C20-C35</f>
        <v>-3166.6666666666679</v>
      </c>
      <c r="D37" s="3">
        <f>D20-D35</f>
        <v>-3166.6666666666679</v>
      </c>
      <c r="E37" s="3">
        <f>E20-E35</f>
        <v>46833.333333333343</v>
      </c>
      <c r="F37" s="3">
        <f>F20-F35</f>
        <v>-7666.666666666657</v>
      </c>
      <c r="G37" s="3">
        <f t="shared" ref="G37:N37" si="8">G20-G35</f>
        <v>-4166.6666666666679</v>
      </c>
      <c r="H37" s="3">
        <f t="shared" si="8"/>
        <v>-14166.666666666672</v>
      </c>
      <c r="I37" s="3">
        <f t="shared" si="8"/>
        <v>-28166.666666666657</v>
      </c>
      <c r="J37" s="3">
        <f t="shared" si="8"/>
        <v>66833.333333333328</v>
      </c>
      <c r="K37" s="3">
        <f t="shared" si="8"/>
        <v>-3166.6666666666679</v>
      </c>
      <c r="L37" s="3">
        <f t="shared" si="8"/>
        <v>-23166.666666666672</v>
      </c>
      <c r="M37" s="3">
        <f t="shared" si="8"/>
        <v>-7166.6666666666679</v>
      </c>
      <c r="N37" s="3">
        <f t="shared" si="8"/>
        <v>26500</v>
      </c>
    </row>
    <row r="38" spans="1:14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10" customFormat="1" x14ac:dyDescent="0.2">
      <c r="A39" s="10" t="s">
        <v>56</v>
      </c>
      <c r="B39" s="7">
        <f>B5+B37</f>
        <v>14833.333333333328</v>
      </c>
      <c r="C39" s="7">
        <f t="shared" ref="C39:M39" si="9">C5+C37</f>
        <v>11666.666666666661</v>
      </c>
      <c r="D39" s="7">
        <f t="shared" si="9"/>
        <v>8499.9999999999927</v>
      </c>
      <c r="E39" s="7">
        <f t="shared" si="9"/>
        <v>55333.333333333336</v>
      </c>
      <c r="F39" s="7">
        <f t="shared" si="9"/>
        <v>47666.666666666679</v>
      </c>
      <c r="G39" s="7">
        <f t="shared" si="9"/>
        <v>43500.000000000015</v>
      </c>
      <c r="H39" s="7">
        <f t="shared" si="9"/>
        <v>29333.333333333343</v>
      </c>
      <c r="I39" s="7">
        <f t="shared" si="9"/>
        <v>1166.6666666666861</v>
      </c>
      <c r="J39" s="7">
        <f t="shared" si="9"/>
        <v>68000.000000000015</v>
      </c>
      <c r="K39" s="7">
        <f t="shared" si="9"/>
        <v>64833.333333333343</v>
      </c>
      <c r="L39" s="7">
        <f t="shared" si="9"/>
        <v>41666.666666666672</v>
      </c>
      <c r="M39" s="7">
        <f t="shared" si="9"/>
        <v>34500</v>
      </c>
      <c r="N39" s="15">
        <f>M39-B5-N37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workbookViewId="0">
      <selection activeCell="D33" sqref="D33"/>
    </sheetView>
  </sheetViews>
  <sheetFormatPr baseColWidth="10" defaultColWidth="11" defaultRowHeight="16" x14ac:dyDescent="0.2"/>
  <cols>
    <col min="1" max="1" width="29.33203125" customWidth="1"/>
    <col min="2" max="2" width="12" customWidth="1"/>
    <col min="3" max="3" width="7.1640625" customWidth="1"/>
    <col min="4" max="4" width="12" customWidth="1"/>
    <col min="5" max="5" width="7.1640625" customWidth="1"/>
    <col min="6" max="6" width="12" style="2" customWidth="1"/>
    <col min="7" max="7" width="6.6640625" customWidth="1"/>
  </cols>
  <sheetData>
    <row r="1" spans="1:7" x14ac:dyDescent="0.2">
      <c r="A1" s="1" t="s">
        <v>60</v>
      </c>
      <c r="B1" s="1"/>
      <c r="C1" s="1"/>
      <c r="D1" s="1"/>
      <c r="E1" s="1"/>
      <c r="G1" s="1"/>
    </row>
    <row r="2" spans="1:7" x14ac:dyDescent="0.2">
      <c r="A2" s="1" t="s">
        <v>2</v>
      </c>
      <c r="B2" s="1"/>
      <c r="C2" s="1"/>
      <c r="D2" s="1"/>
      <c r="E2" s="1"/>
      <c r="G2" s="1"/>
    </row>
    <row r="3" spans="1:7" ht="7" customHeight="1" x14ac:dyDescent="0.2"/>
    <row r="4" spans="1:7" x14ac:dyDescent="0.2">
      <c r="A4" s="1" t="s">
        <v>1</v>
      </c>
      <c r="B4" s="1" t="s">
        <v>25</v>
      </c>
      <c r="C4" s="1"/>
      <c r="D4" s="1" t="s">
        <v>26</v>
      </c>
      <c r="E4" s="1"/>
      <c r="F4" s="3" t="s">
        <v>27</v>
      </c>
      <c r="G4" s="1"/>
    </row>
    <row r="5" spans="1:7" ht="9" customHeight="1" x14ac:dyDescent="0.2"/>
    <row r="6" spans="1:7" x14ac:dyDescent="0.2">
      <c r="A6" t="s">
        <v>4</v>
      </c>
      <c r="B6" s="2">
        <v>35000</v>
      </c>
      <c r="C6" s="9">
        <f>B6/$B16</f>
        <v>0.20588235294117646</v>
      </c>
      <c r="D6" s="2">
        <v>60000</v>
      </c>
      <c r="E6" s="9">
        <f>D6/$D16</f>
        <v>0.20512820512820512</v>
      </c>
      <c r="F6" s="2">
        <v>100000</v>
      </c>
      <c r="G6" s="9">
        <f>F6/F16</f>
        <v>0.21276595744680851</v>
      </c>
    </row>
    <row r="7" spans="1:7" x14ac:dyDescent="0.2">
      <c r="A7" t="s">
        <v>5</v>
      </c>
      <c r="B7" s="2">
        <v>80000</v>
      </c>
      <c r="C7" s="9">
        <f>B7/$B16</f>
        <v>0.47058823529411764</v>
      </c>
      <c r="D7" s="2">
        <v>120000</v>
      </c>
      <c r="E7" s="9">
        <f>D7/$D16</f>
        <v>0.41025641025641024</v>
      </c>
      <c r="F7" s="2">
        <v>150000</v>
      </c>
      <c r="G7" s="9">
        <f>F7/F16</f>
        <v>0.31914893617021278</v>
      </c>
    </row>
    <row r="8" spans="1:7" ht="9" customHeight="1" x14ac:dyDescent="0.2">
      <c r="B8" s="2"/>
      <c r="C8" s="2"/>
      <c r="D8" s="2"/>
      <c r="E8" s="2"/>
      <c r="G8" s="2"/>
    </row>
    <row r="9" spans="1:7" x14ac:dyDescent="0.2">
      <c r="A9" t="s">
        <v>6</v>
      </c>
      <c r="B9" s="2">
        <v>20000</v>
      </c>
      <c r="C9" s="9">
        <f>B9/$B16</f>
        <v>0.11764705882352941</v>
      </c>
      <c r="D9" s="2">
        <v>25000</v>
      </c>
      <c r="E9" s="9">
        <f>D9/$D16</f>
        <v>8.5470085470085472E-2</v>
      </c>
      <c r="F9" s="2">
        <v>35000</v>
      </c>
      <c r="G9" s="9">
        <f>F9/F16</f>
        <v>7.4468085106382975E-2</v>
      </c>
    </row>
    <row r="10" spans="1:7" x14ac:dyDescent="0.2">
      <c r="A10" t="s">
        <v>7</v>
      </c>
      <c r="B10" s="2">
        <v>0</v>
      </c>
      <c r="C10" s="9"/>
      <c r="D10" s="2">
        <v>7500</v>
      </c>
      <c r="E10" s="9">
        <f>D10/$D16</f>
        <v>2.564102564102564E-2</v>
      </c>
      <c r="F10" s="2">
        <v>15000</v>
      </c>
      <c r="G10" s="9">
        <f>F10/F16</f>
        <v>3.1914893617021274E-2</v>
      </c>
    </row>
    <row r="11" spans="1:7" x14ac:dyDescent="0.2">
      <c r="A11" t="s">
        <v>8</v>
      </c>
      <c r="B11" s="2">
        <v>20000</v>
      </c>
      <c r="C11" s="9">
        <f>B11/$B16</f>
        <v>0.11764705882352941</v>
      </c>
      <c r="D11" s="2">
        <v>30000</v>
      </c>
      <c r="E11" s="9">
        <f>D11/$D16</f>
        <v>0.10256410256410256</v>
      </c>
      <c r="F11" s="2">
        <v>45000</v>
      </c>
      <c r="G11" s="9">
        <f>F11/F16</f>
        <v>9.5744680851063829E-2</v>
      </c>
    </row>
    <row r="12" spans="1:7" ht="8" customHeight="1" x14ac:dyDescent="0.2">
      <c r="B12" s="2"/>
      <c r="C12" s="2"/>
      <c r="D12" s="2"/>
      <c r="E12" s="9"/>
      <c r="G12" s="2"/>
    </row>
    <row r="13" spans="1:7" x14ac:dyDescent="0.2">
      <c r="A13" t="s">
        <v>9</v>
      </c>
      <c r="B13" s="2">
        <v>0</v>
      </c>
      <c r="C13" s="2"/>
      <c r="D13" s="2">
        <v>25000</v>
      </c>
      <c r="E13" s="9">
        <f>D13/$D16</f>
        <v>8.5470085470085472E-2</v>
      </c>
      <c r="F13" s="2">
        <v>75000</v>
      </c>
      <c r="G13" s="9">
        <f>F13/F16</f>
        <v>0.15957446808510639</v>
      </c>
    </row>
    <row r="14" spans="1:7" x14ac:dyDescent="0.2">
      <c r="A14" t="s">
        <v>10</v>
      </c>
      <c r="B14" s="2">
        <v>15000</v>
      </c>
      <c r="C14" s="9">
        <f>B14/$B16</f>
        <v>8.8235294117647065E-2</v>
      </c>
      <c r="D14" s="2">
        <v>25000</v>
      </c>
      <c r="E14" s="9">
        <f>D14/$D16</f>
        <v>8.5470085470085472E-2</v>
      </c>
      <c r="F14" s="2">
        <v>50000</v>
      </c>
      <c r="G14" s="9">
        <f>F14/F16</f>
        <v>0.10638297872340426</v>
      </c>
    </row>
    <row r="15" spans="1:7" ht="9" customHeight="1" x14ac:dyDescent="0.2">
      <c r="B15" s="2"/>
      <c r="C15" s="2"/>
      <c r="D15" s="2"/>
      <c r="E15" s="2"/>
      <c r="G15" s="2"/>
    </row>
    <row r="16" spans="1:7" x14ac:dyDescent="0.2">
      <c r="A16" s="1" t="s">
        <v>11</v>
      </c>
      <c r="B16" s="3">
        <f>SUM(B6:B14)</f>
        <v>170000</v>
      </c>
      <c r="C16" s="3"/>
      <c r="D16" s="3">
        <f>SUM(D6:D14)</f>
        <v>292500</v>
      </c>
      <c r="E16" s="3"/>
      <c r="F16" s="3">
        <f>SUM(F6:F14)</f>
        <v>470000</v>
      </c>
      <c r="G16" s="3"/>
    </row>
    <row r="17" spans="1:7" x14ac:dyDescent="0.2">
      <c r="B17" s="2"/>
      <c r="C17" s="2"/>
      <c r="D17" s="2"/>
      <c r="E17" s="2"/>
      <c r="G17" s="2"/>
    </row>
    <row r="18" spans="1:7" x14ac:dyDescent="0.2">
      <c r="A18" s="1" t="s">
        <v>12</v>
      </c>
      <c r="B18" s="2"/>
      <c r="C18" s="2"/>
      <c r="D18" s="2"/>
      <c r="E18" s="2"/>
      <c r="G18" s="2"/>
    </row>
    <row r="19" spans="1:7" ht="8" customHeight="1" x14ac:dyDescent="0.2">
      <c r="B19" s="2"/>
      <c r="C19" s="2"/>
      <c r="D19" s="2"/>
      <c r="E19" s="2"/>
      <c r="G19" s="2"/>
    </row>
    <row r="20" spans="1:7" x14ac:dyDescent="0.2">
      <c r="A20" t="s">
        <v>13</v>
      </c>
      <c r="B20" s="2">
        <v>90000</v>
      </c>
      <c r="C20" s="9">
        <f>B20/$B28</f>
        <v>0.53892215568862278</v>
      </c>
      <c r="D20" s="2">
        <v>140000</v>
      </c>
      <c r="E20" s="9">
        <f>D20/$D28</f>
        <v>0.4713804713804714</v>
      </c>
      <c r="F20" s="2">
        <v>225000</v>
      </c>
      <c r="G20" s="9">
        <f>F20/$F28</f>
        <v>0.47872340425531917</v>
      </c>
    </row>
    <row r="21" spans="1:7" x14ac:dyDescent="0.2">
      <c r="A21" t="s">
        <v>19</v>
      </c>
      <c r="B21" s="2">
        <v>25000</v>
      </c>
      <c r="C21" s="9">
        <f>B21/B28</f>
        <v>0.1497005988023952</v>
      </c>
      <c r="D21" s="2">
        <v>40000</v>
      </c>
      <c r="E21" s="9">
        <f>D21/D28</f>
        <v>0.13468013468013468</v>
      </c>
      <c r="F21" s="2">
        <v>50000</v>
      </c>
      <c r="G21" s="9">
        <f>F21/F28</f>
        <v>0.10638297872340426</v>
      </c>
    </row>
    <row r="22" spans="1:7" ht="9" customHeight="1" x14ac:dyDescent="0.2">
      <c r="B22" s="2"/>
      <c r="C22" s="2"/>
      <c r="D22" s="2"/>
      <c r="E22" s="2"/>
      <c r="G22" s="2"/>
    </row>
    <row r="23" spans="1:7" x14ac:dyDescent="0.2">
      <c r="A23" t="s">
        <v>14</v>
      </c>
      <c r="B23" s="2">
        <v>15000</v>
      </c>
      <c r="C23" s="9">
        <f>B23/B28</f>
        <v>8.9820359281437126E-2</v>
      </c>
      <c r="D23" s="2">
        <v>50000</v>
      </c>
      <c r="E23" s="9">
        <f>D23/D28</f>
        <v>0.16835016835016836</v>
      </c>
      <c r="F23" s="2">
        <v>100000</v>
      </c>
      <c r="G23" s="9">
        <f>F23/F28</f>
        <v>0.21276595744680851</v>
      </c>
    </row>
    <row r="24" spans="1:7" x14ac:dyDescent="0.2">
      <c r="A24" t="s">
        <v>15</v>
      </c>
      <c r="B24" s="2">
        <v>30000</v>
      </c>
      <c r="C24" s="9">
        <f>B24/B28</f>
        <v>0.17964071856287425</v>
      </c>
      <c r="D24" s="2">
        <v>45000</v>
      </c>
      <c r="E24" s="9">
        <f>D24/D28</f>
        <v>0.15151515151515152</v>
      </c>
      <c r="F24" s="2">
        <v>60000</v>
      </c>
      <c r="G24" s="9">
        <f>F24/F28</f>
        <v>0.1276595744680851</v>
      </c>
    </row>
    <row r="25" spans="1:7" x14ac:dyDescent="0.2">
      <c r="A25" t="s">
        <v>16</v>
      </c>
      <c r="B25" s="2">
        <v>5000</v>
      </c>
      <c r="C25" s="9">
        <f>B25/B28</f>
        <v>2.9940119760479042E-2</v>
      </c>
      <c r="D25" s="2">
        <v>18000</v>
      </c>
      <c r="E25" s="9">
        <f>D25/D28</f>
        <v>6.0606060606060608E-2</v>
      </c>
      <c r="F25" s="2">
        <v>25000</v>
      </c>
      <c r="G25" s="9">
        <f>F25/F28</f>
        <v>5.3191489361702128E-2</v>
      </c>
    </row>
    <row r="26" spans="1:7" x14ac:dyDescent="0.2">
      <c r="A26" t="s">
        <v>17</v>
      </c>
      <c r="B26" s="2">
        <v>2000</v>
      </c>
      <c r="C26" s="9">
        <f>B26/B28</f>
        <v>1.1976047904191617E-2</v>
      </c>
      <c r="D26" s="2">
        <v>4000</v>
      </c>
      <c r="E26" s="9">
        <f>D26/D28</f>
        <v>1.3468013468013467E-2</v>
      </c>
      <c r="F26" s="2">
        <v>10000</v>
      </c>
      <c r="G26" s="9">
        <f>F26/F28</f>
        <v>2.1276595744680851E-2</v>
      </c>
    </row>
    <row r="27" spans="1:7" ht="7" customHeight="1" x14ac:dyDescent="0.2">
      <c r="B27" s="2"/>
      <c r="C27" s="2"/>
      <c r="D27" s="2"/>
      <c r="E27" s="2"/>
      <c r="G27" s="2"/>
    </row>
    <row r="28" spans="1:7" x14ac:dyDescent="0.2">
      <c r="A28" s="1" t="s">
        <v>28</v>
      </c>
      <c r="B28" s="3">
        <f>SUM(B20:B27)</f>
        <v>167000</v>
      </c>
      <c r="C28" s="3"/>
      <c r="D28" s="3">
        <f>SUM(D20:D27)</f>
        <v>297000</v>
      </c>
      <c r="E28" s="3"/>
      <c r="F28" s="3">
        <f>SUM(F20:F27)</f>
        <v>470000</v>
      </c>
      <c r="G28" s="3"/>
    </row>
    <row r="29" spans="1:7" x14ac:dyDescent="0.2">
      <c r="B29" s="2"/>
      <c r="C29" s="2"/>
      <c r="D29" s="2"/>
      <c r="E29" s="2"/>
      <c r="G29" s="2"/>
    </row>
    <row r="30" spans="1:7" x14ac:dyDescent="0.2">
      <c r="A30" s="1" t="s">
        <v>18</v>
      </c>
      <c r="B30" s="3">
        <f>B16-B28</f>
        <v>3000</v>
      </c>
      <c r="C30" s="3"/>
      <c r="D30" s="3">
        <f>D16-D28</f>
        <v>-4500</v>
      </c>
      <c r="E30" s="3"/>
      <c r="F30" s="3">
        <f>F16-F28</f>
        <v>0</v>
      </c>
      <c r="G30" s="3"/>
    </row>
    <row r="31" spans="1:7" x14ac:dyDescent="0.2">
      <c r="B31" s="2"/>
      <c r="C31" s="2"/>
      <c r="D31" s="2"/>
      <c r="E31" s="2"/>
      <c r="G31" s="2"/>
    </row>
    <row r="32" spans="1:7" x14ac:dyDescent="0.2">
      <c r="A32" s="6" t="s">
        <v>29</v>
      </c>
      <c r="B32" s="7"/>
      <c r="C32" s="7"/>
      <c r="D32" s="7"/>
      <c r="E32" s="7"/>
      <c r="F32" s="7"/>
      <c r="G32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Budget</vt:lpstr>
      <vt:lpstr>Detailed Budget </vt:lpstr>
      <vt:lpstr>Multi-Year Budget </vt:lpstr>
      <vt:lpstr>Income Statement </vt:lpstr>
      <vt:lpstr>Forecast</vt:lpstr>
      <vt:lpstr>Cash Flow </vt:lpstr>
      <vt:lpstr>Ratio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Holland</dc:creator>
  <cp:lastModifiedBy>Camilla Holland</cp:lastModifiedBy>
  <cp:lastPrinted>2018-08-17T17:10:34Z</cp:lastPrinted>
  <dcterms:created xsi:type="dcterms:W3CDTF">2018-08-02T14:32:39Z</dcterms:created>
  <dcterms:modified xsi:type="dcterms:W3CDTF">2018-08-18T20:21:28Z</dcterms:modified>
</cp:coreProperties>
</file>